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gv.es\RDS\Carpetas\1237\Desktop\"/>
    </mc:Choice>
  </mc:AlternateContent>
  <xr:revisionPtr revIDLastSave="0" documentId="8_{D5CD9BF5-F28A-4ADD-B4E0-CE5DD5EB2E22}" xr6:coauthVersionLast="36" xr6:coauthVersionMax="36" xr10:uidLastSave="{00000000-0000-0000-0000-000000000000}"/>
  <bookViews>
    <workbookView xWindow="0" yWindow="0" windowWidth="28800" windowHeight="11505" xr2:uid="{C3BA7D34-A57B-4129-85A7-474EB92B39DE}"/>
  </bookViews>
  <sheets>
    <sheet name="Detalle ppto.inversiones 311225" sheetId="1" r:id="rId1"/>
    <sheet name="Situación ppto.inv 311225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" l="1"/>
  <c r="D20" i="2"/>
  <c r="D12" i="2" s="1"/>
  <c r="C20" i="2"/>
  <c r="C12" i="2" s="1"/>
  <c r="D19" i="2"/>
  <c r="D18" i="2" s="1"/>
  <c r="C19" i="2"/>
  <c r="B19" i="2"/>
  <c r="D16" i="2"/>
  <c r="D14" i="2" s="1"/>
  <c r="E14" i="2" s="1"/>
  <c r="C16" i="2"/>
  <c r="B16" i="2"/>
  <c r="E15" i="2"/>
  <c r="D15" i="2"/>
  <c r="C15" i="2"/>
  <c r="B15" i="2"/>
  <c r="C14" i="2"/>
  <c r="B14" i="2"/>
  <c r="C11" i="2"/>
  <c r="C10" i="2" s="1"/>
  <c r="B11" i="2"/>
  <c r="A5" i="2"/>
  <c r="B49" i="1"/>
  <c r="F48" i="1"/>
  <c r="F49" i="1" s="1"/>
  <c r="E48" i="1"/>
  <c r="E49" i="1" s="1"/>
  <c r="D48" i="1"/>
  <c r="D49" i="1" s="1"/>
  <c r="C48" i="1"/>
  <c r="C51" i="1" s="1"/>
  <c r="B48" i="1"/>
  <c r="C46" i="1"/>
  <c r="D45" i="1"/>
  <c r="D46" i="1" s="1"/>
  <c r="C45" i="1"/>
  <c r="B45" i="1"/>
  <c r="B46" i="1" s="1"/>
  <c r="F43" i="1"/>
  <c r="F42" i="1" s="1"/>
  <c r="E43" i="1"/>
  <c r="E42" i="1" s="1"/>
  <c r="D43" i="1"/>
  <c r="D42" i="1" s="1"/>
  <c r="C43" i="1"/>
  <c r="C42" i="1"/>
  <c r="B42" i="1"/>
  <c r="B43" i="1" s="1"/>
  <c r="D40" i="1"/>
  <c r="C40" i="1"/>
  <c r="B40" i="1"/>
  <c r="D39" i="1"/>
  <c r="D38" i="1"/>
  <c r="C38" i="1"/>
  <c r="C39" i="1" s="1"/>
  <c r="B38" i="1"/>
  <c r="B39" i="1" s="1"/>
  <c r="D35" i="1"/>
  <c r="D24" i="1" s="1"/>
  <c r="D27" i="1" s="1"/>
  <c r="C35" i="1"/>
  <c r="C36" i="1" s="1"/>
  <c r="B35" i="1"/>
  <c r="B24" i="1" s="1"/>
  <c r="B27" i="1" s="1"/>
  <c r="D34" i="1"/>
  <c r="D36" i="1" s="1"/>
  <c r="C34" i="1"/>
  <c r="B34" i="1"/>
  <c r="D33" i="1"/>
  <c r="C33" i="1"/>
  <c r="B33" i="1"/>
  <c r="B36" i="1" s="1"/>
  <c r="D32" i="1"/>
  <c r="C32" i="1"/>
  <c r="B32" i="1"/>
  <c r="C31" i="1"/>
  <c r="D30" i="1"/>
  <c r="C30" i="1"/>
  <c r="B30" i="1"/>
  <c r="D29" i="1"/>
  <c r="D31" i="1" s="1"/>
  <c r="C29" i="1"/>
  <c r="B29" i="1"/>
  <c r="B31" i="1" s="1"/>
  <c r="C28" i="1"/>
  <c r="F26" i="1"/>
  <c r="D26" i="1"/>
  <c r="C26" i="1"/>
  <c r="B26" i="1"/>
  <c r="G25" i="1"/>
  <c r="C24" i="1"/>
  <c r="C22" i="1"/>
  <c r="B22" i="1"/>
  <c r="D21" i="1"/>
  <c r="G21" i="1" s="1"/>
  <c r="C21" i="1"/>
  <c r="D20" i="1"/>
  <c r="D22" i="1" s="1"/>
  <c r="C20" i="1"/>
  <c r="C19" i="1"/>
  <c r="D18" i="1"/>
  <c r="C18" i="1"/>
  <c r="B18" i="1"/>
  <c r="F16" i="1"/>
  <c r="E16" i="1"/>
  <c r="D16" i="1"/>
  <c r="C16" i="1"/>
  <c r="G16" i="1" s="1"/>
  <c r="B16" i="1"/>
  <c r="D15" i="1"/>
  <c r="D14" i="1"/>
  <c r="C14" i="1"/>
  <c r="B14" i="1"/>
  <c r="B15" i="1" s="1"/>
  <c r="D12" i="1"/>
  <c r="C12" i="1"/>
  <c r="C53" i="1" s="1"/>
  <c r="B12" i="1"/>
  <c r="D10" i="1"/>
  <c r="D11" i="1" s="1"/>
  <c r="C10" i="1"/>
  <c r="B10" i="1"/>
  <c r="B11" i="1" s="1"/>
  <c r="E12" i="2" l="1"/>
  <c r="E20" i="2"/>
  <c r="E19" i="2"/>
  <c r="D11" i="2"/>
  <c r="C18" i="2"/>
  <c r="E18" i="2" s="1"/>
  <c r="G43" i="1"/>
  <c r="G42" i="1"/>
  <c r="B51" i="1"/>
  <c r="D51" i="1"/>
  <c r="B20" i="1"/>
  <c r="B23" i="1" s="1"/>
  <c r="C49" i="1"/>
  <c r="G49" i="1" s="1"/>
  <c r="C23" i="1"/>
  <c r="B28" i="1"/>
  <c r="B19" i="1" s="1"/>
  <c r="B52" i="1" s="1"/>
  <c r="C11" i="1"/>
  <c r="D23" i="1"/>
  <c r="C27" i="1"/>
  <c r="C15" i="1"/>
  <c r="D28" i="1"/>
  <c r="D19" i="1" s="1"/>
  <c r="G48" i="1"/>
  <c r="E11" i="2" l="1"/>
  <c r="D10" i="2"/>
  <c r="E10" i="2" s="1"/>
  <c r="D53" i="1"/>
  <c r="B53" i="1"/>
  <c r="C52" i="1"/>
  <c r="D52" i="1"/>
  <c r="F12" i="1" l="1"/>
  <c r="F35" i="1" l="1"/>
  <c r="F40" i="1"/>
  <c r="F29" i="1"/>
  <c r="F30" i="1"/>
  <c r="F32" i="1"/>
  <c r="F34" i="1"/>
  <c r="F21" i="1"/>
  <c r="H15" i="2"/>
  <c r="F45" i="1"/>
  <c r="F33" i="1"/>
  <c r="F36" i="1" s="1"/>
  <c r="F46" i="1" l="1"/>
  <c r="F28" i="1"/>
  <c r="F53" i="1" s="1"/>
  <c r="F31" i="1"/>
  <c r="F10" i="1"/>
  <c r="F11" i="1" s="1"/>
  <c r="F38" i="1"/>
  <c r="F39" i="1" s="1"/>
  <c r="F14" i="1"/>
  <c r="F15" i="1" s="1"/>
  <c r="F24" i="1"/>
  <c r="F27" i="1" s="1"/>
  <c r="F20" i="1"/>
  <c r="F22" i="1" l="1"/>
  <c r="F23" i="1"/>
  <c r="F18" i="1" l="1"/>
  <c r="F19" i="1" l="1"/>
  <c r="F52" i="1" s="1"/>
  <c r="F51" i="1"/>
  <c r="E12" i="1" l="1"/>
  <c r="E10" i="1"/>
  <c r="E11" i="1" l="1"/>
  <c r="G10" i="1"/>
  <c r="G12" i="1"/>
  <c r="G11" i="1" l="1"/>
  <c r="H16" i="2" l="1"/>
  <c r="H14" i="2" s="1"/>
  <c r="E29" i="1" l="1"/>
  <c r="E30" i="1"/>
  <c r="G30" i="1" s="1"/>
  <c r="E31" i="1" l="1"/>
  <c r="G31" i="1" s="1"/>
  <c r="G29" i="1"/>
  <c r="E26" i="1" l="1"/>
  <c r="G26" i="1" s="1"/>
  <c r="E32" i="1"/>
  <c r="G32" i="1" l="1"/>
  <c r="F15" i="2"/>
  <c r="I15" i="2" l="1"/>
  <c r="G15" i="2"/>
  <c r="J15" i="2" l="1"/>
  <c r="E40" i="1"/>
  <c r="G40" i="1" s="1"/>
  <c r="H20" i="2" l="1"/>
  <c r="H12" i="2" s="1"/>
  <c r="H19" i="2" l="1"/>
  <c r="H18" i="2" l="1"/>
  <c r="H11" i="2"/>
  <c r="H10" i="2" s="1"/>
  <c r="E35" i="1" l="1"/>
  <c r="E34" i="1"/>
  <c r="G34" i="1" s="1"/>
  <c r="G35" i="1"/>
  <c r="E20" i="1"/>
  <c r="F16" i="2"/>
  <c r="E45" i="1"/>
  <c r="I16" i="2" l="1"/>
  <c r="F14" i="2"/>
  <c r="G14" i="2" s="1"/>
  <c r="E46" i="1"/>
  <c r="G46" i="1" s="1"/>
  <c r="G45" i="1"/>
  <c r="E22" i="1"/>
  <c r="G22" i="1" s="1"/>
  <c r="G20" i="1"/>
  <c r="E33" i="1"/>
  <c r="E14" i="1"/>
  <c r="J16" i="2" l="1"/>
  <c r="I14" i="2"/>
  <c r="J14" i="2" s="1"/>
  <c r="E36" i="1"/>
  <c r="G33" i="1"/>
  <c r="G36" i="1" s="1"/>
  <c r="E28" i="1"/>
  <c r="E38" i="1"/>
  <c r="E15" i="1"/>
  <c r="G14" i="1"/>
  <c r="E23" i="1"/>
  <c r="G23" i="1" s="1"/>
  <c r="E24" i="1" l="1"/>
  <c r="G15" i="1"/>
  <c r="G38" i="1"/>
  <c r="E39" i="1"/>
  <c r="G39" i="1" s="1"/>
  <c r="G28" i="1"/>
  <c r="G53" i="1" s="1"/>
  <c r="E53" i="1"/>
  <c r="E18" i="1" l="1"/>
  <c r="E27" i="1"/>
  <c r="G27" i="1" s="1"/>
  <c r="G24" i="1"/>
  <c r="E19" i="1" l="1"/>
  <c r="G18" i="1"/>
  <c r="G51" i="1" s="1"/>
  <c r="E51" i="1"/>
  <c r="G19" i="1" l="1"/>
  <c r="G52" i="1" s="1"/>
  <c r="E52" i="1"/>
  <c r="B20" i="2" l="1"/>
  <c r="B18" i="2" l="1"/>
  <c r="B12" i="2"/>
  <c r="B10" i="2" s="1"/>
  <c r="F20" i="2"/>
  <c r="F12" i="2" l="1"/>
  <c r="G12" i="2" s="1"/>
  <c r="G20" i="2"/>
  <c r="I20" i="2"/>
  <c r="J20" i="2" l="1"/>
  <c r="I12" i="2"/>
  <c r="J12" i="2" s="1"/>
  <c r="F19" i="2" l="1"/>
  <c r="F11" i="2" l="1"/>
  <c r="F18" i="2"/>
  <c r="G18" i="2" s="1"/>
  <c r="G19" i="2"/>
  <c r="G11" i="2" l="1"/>
  <c r="F10" i="2"/>
  <c r="G10" i="2" s="1"/>
  <c r="I19" i="2" l="1"/>
  <c r="I18" i="2" l="1"/>
  <c r="J18" i="2" s="1"/>
  <c r="J19" i="2"/>
  <c r="I11" i="2"/>
  <c r="J11" i="2" l="1"/>
  <c r="I10" i="2"/>
  <c r="J10" i="2" s="1"/>
</calcChain>
</file>

<file path=xl/sharedStrings.xml><?xml version="1.0" encoding="utf-8"?>
<sst xmlns="http://schemas.openxmlformats.org/spreadsheetml/2006/main" count="70" uniqueCount="43">
  <si>
    <t>DETALLE PRESUPUESTO INVERSIONES FGV</t>
  </si>
  <si>
    <t>DICIEMBRE 2025</t>
  </si>
  <si>
    <t>DIRECCIÓN</t>
  </si>
  <si>
    <t xml:space="preserve">PRESUPUESTO
ORIGINAL </t>
  </si>
  <si>
    <t xml:space="preserve">PRESUPUESTO
ACTUAL </t>
  </si>
  <si>
    <t>INVERSIONES
REALIZADAS</t>
  </si>
  <si>
    <t>INVERSIONES
COMPROMETIDAS</t>
  </si>
  <si>
    <t>PAGOS REALIZADOS</t>
  </si>
  <si>
    <t>DISPONIBLE</t>
  </si>
  <si>
    <t>Dirección de Gestión de Personas y Talento</t>
  </si>
  <si>
    <t>Valencia</t>
  </si>
  <si>
    <t>Alicante</t>
  </si>
  <si>
    <t>Dirección de Gestión Jurídica Económica</t>
  </si>
  <si>
    <t>Subdirección Adjunta Infraestructuras</t>
  </si>
  <si>
    <t xml:space="preserve">     Área Talleres</t>
  </si>
  <si>
    <t xml:space="preserve">        Material móvil</t>
  </si>
  <si>
    <t xml:space="preserve">        Resto inversiones</t>
  </si>
  <si>
    <t xml:space="preserve">    Área Mantenimientos</t>
  </si>
  <si>
    <t xml:space="preserve">    Área Proyectos e Innovación</t>
  </si>
  <si>
    <t xml:space="preserve">        Línea 10</t>
  </si>
  <si>
    <t xml:space="preserve">        Línea 9</t>
  </si>
  <si>
    <t>Subdirección Adjunta de Movilidad</t>
  </si>
  <si>
    <t>Dirección de Coordinación Territorial</t>
  </si>
  <si>
    <t>Área de Seguridad en la Circulación</t>
  </si>
  <si>
    <t>Auditoría interna</t>
  </si>
  <si>
    <t>Total FGV</t>
  </si>
  <si>
    <t>Total Valencia</t>
  </si>
  <si>
    <t>Total Alicante</t>
  </si>
  <si>
    <t>Importes en euros</t>
  </si>
  <si>
    <t>Administración, Control y Logística 25/02/26</t>
  </si>
  <si>
    <t>Área Económica Financiera</t>
  </si>
  <si>
    <t>SITUACIÓN PRESUPUESTO INVERSIONES FGV</t>
  </si>
  <si>
    <t>PRESUPUESTO
ACTUAL</t>
  </si>
  <si>
    <t>INVERSIÓN
EJECUTADA</t>
  </si>
  <si>
    <t>%
S/PPTO.
FGV</t>
  </si>
  <si>
    <t>INVERSIÓN
COMPROMETIDA</t>
  </si>
  <si>
    <t>REMANENTE
S/PPTO.</t>
  </si>
  <si>
    <r>
      <rPr>
        <b/>
        <sz val="12"/>
        <color rgb="FFFF9900"/>
        <rFont val="Calibri"/>
        <family val="2"/>
        <scheme val="minor"/>
      </rPr>
      <t>EJECUTADO</t>
    </r>
    <r>
      <rPr>
        <b/>
        <sz val="12"/>
        <color theme="1"/>
        <rFont val="Calibri"/>
        <family val="2"/>
        <scheme val="minor"/>
      </rPr>
      <t xml:space="preserve">,  </t>
    </r>
    <r>
      <rPr>
        <b/>
        <sz val="12"/>
        <color rgb="FFFFC000"/>
        <rFont val="Calibri"/>
        <family val="2"/>
        <scheme val="minor"/>
      </rPr>
      <t>COMPROMETIDO</t>
    </r>
    <r>
      <rPr>
        <b/>
        <sz val="12"/>
        <color theme="1"/>
        <rFont val="Calibri"/>
        <family val="2"/>
        <scheme val="minor"/>
      </rPr>
      <t xml:space="preserve"> Y </t>
    </r>
    <r>
      <rPr>
        <b/>
        <sz val="12"/>
        <color rgb="FF339966"/>
        <rFont val="Calibri"/>
        <family val="2"/>
        <scheme val="minor"/>
      </rPr>
      <t>REMANENTE</t>
    </r>
  </si>
  <si>
    <t>OPERACIONES</t>
  </si>
  <si>
    <t>VALENCIA</t>
  </si>
  <si>
    <t>ALICANTE</t>
  </si>
  <si>
    <t>MATERIAL MÓVIL</t>
  </si>
  <si>
    <t>TOTAL
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</si>
</sst>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3"/>
      <color rgb="FFFFFF00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990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b/>
      <sz val="12"/>
      <color rgb="FF339966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sz val="8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13"/>
      <color rgb="FF0066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900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lightGray">
        <fgColor indexed="51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" fontId="0" fillId="0" borderId="0" xfId="0" applyNumberFormat="1"/>
    <xf numFmtId="4" fontId="2" fillId="0" borderId="0" xfId="0" applyNumberFormat="1" applyFont="1"/>
    <xf numFmtId="4" fontId="0" fillId="0" borderId="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3" fillId="2" borderId="4" xfId="0" applyNumberFormat="1" applyFont="1" applyFill="1" applyBorder="1" applyAlignment="1">
      <alignment horizontal="centerContinuous"/>
    </xf>
    <xf numFmtId="4" fontId="3" fillId="2" borderId="0" xfId="0" applyNumberFormat="1" applyFont="1" applyFill="1" applyBorder="1" applyAlignment="1">
      <alignment horizontal="centerContinuous"/>
    </xf>
    <xf numFmtId="4" fontId="3" fillId="2" borderId="5" xfId="0" applyNumberFormat="1" applyFont="1" applyFill="1" applyBorder="1" applyAlignment="1">
      <alignment horizontal="centerContinuous"/>
    </xf>
    <xf numFmtId="49" fontId="3" fillId="2" borderId="4" xfId="0" applyNumberFormat="1" applyFont="1" applyFill="1" applyBorder="1" applyAlignment="1">
      <alignment horizontal="centerContinuous"/>
    </xf>
    <xf numFmtId="4" fontId="0" fillId="0" borderId="4" xfId="0" applyNumberFormat="1" applyBorder="1"/>
    <xf numFmtId="4" fontId="0" fillId="0" borderId="0" xfId="0" applyNumberFormat="1" applyBorder="1"/>
    <xf numFmtId="4" fontId="0" fillId="0" borderId="5" xfId="0" applyNumberFormat="1" applyBorder="1"/>
    <xf numFmtId="4" fontId="4" fillId="3" borderId="6" xfId="0" applyNumberFormat="1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horizontal="center" vertical="center" wrapText="1"/>
    </xf>
    <xf numFmtId="4" fontId="4" fillId="3" borderId="8" xfId="0" applyNumberFormat="1" applyFont="1" applyFill="1" applyBorder="1" applyAlignment="1">
      <alignment horizontal="center" vertical="center" wrapText="1"/>
    </xf>
    <xf numFmtId="4" fontId="0" fillId="0" borderId="0" xfId="0" applyNumberFormat="1" applyFont="1"/>
    <xf numFmtId="4" fontId="1" fillId="4" borderId="1" xfId="0" applyNumberFormat="1" applyFont="1" applyFill="1" applyBorder="1"/>
    <xf numFmtId="4" fontId="1" fillId="4" borderId="2" xfId="0" applyNumberFormat="1" applyFont="1" applyFill="1" applyBorder="1"/>
    <xf numFmtId="4" fontId="1" fillId="4" borderId="3" xfId="0" applyNumberFormat="1" applyFont="1" applyFill="1" applyBorder="1"/>
    <xf numFmtId="4" fontId="5" fillId="0" borderId="0" xfId="0" applyNumberFormat="1" applyFont="1"/>
    <xf numFmtId="4" fontId="1" fillId="0" borderId="0" xfId="0" applyNumberFormat="1" applyFont="1"/>
    <xf numFmtId="4" fontId="0" fillId="5" borderId="4" xfId="0" applyNumberFormat="1" applyFill="1" applyBorder="1"/>
    <xf numFmtId="4" fontId="0" fillId="5" borderId="0" xfId="0" applyNumberFormat="1" applyFill="1" applyBorder="1"/>
    <xf numFmtId="4" fontId="0" fillId="5" borderId="5" xfId="0" applyNumberFormat="1" applyFill="1" applyBorder="1"/>
    <xf numFmtId="4" fontId="0" fillId="6" borderId="9" xfId="0" applyNumberFormat="1" applyFill="1" applyBorder="1"/>
    <xf numFmtId="4" fontId="0" fillId="6" borderId="10" xfId="0" applyNumberFormat="1" applyFill="1" applyBorder="1"/>
    <xf numFmtId="4" fontId="0" fillId="6" borderId="11" xfId="0" applyNumberFormat="1" applyFill="1" applyBorder="1"/>
    <xf numFmtId="4" fontId="0" fillId="6" borderId="4" xfId="0" applyNumberFormat="1" applyFill="1" applyBorder="1"/>
    <xf numFmtId="4" fontId="0" fillId="6" borderId="0" xfId="0" applyNumberFormat="1" applyFill="1" applyBorder="1"/>
    <xf numFmtId="4" fontId="0" fillId="6" borderId="5" xfId="0" applyNumberFormat="1" applyFill="1" applyBorder="1"/>
    <xf numFmtId="164" fontId="0" fillId="0" borderId="0" xfId="0" applyNumberFormat="1"/>
    <xf numFmtId="4" fontId="0" fillId="5" borderId="9" xfId="0" applyNumberFormat="1" applyFill="1" applyBorder="1"/>
    <xf numFmtId="4" fontId="0" fillId="5" borderId="10" xfId="0" applyNumberFormat="1" applyFill="1" applyBorder="1"/>
    <xf numFmtId="4" fontId="0" fillId="5" borderId="11" xfId="0" applyNumberFormat="1" applyFill="1" applyBorder="1"/>
    <xf numFmtId="4" fontId="1" fillId="4" borderId="4" xfId="0" applyNumberFormat="1" applyFont="1" applyFill="1" applyBorder="1"/>
    <xf numFmtId="4" fontId="1" fillId="4" borderId="0" xfId="0" applyNumberFormat="1" applyFont="1" applyFill="1" applyBorder="1"/>
    <xf numFmtId="4" fontId="1" fillId="4" borderId="5" xfId="0" applyNumberFormat="1" applyFont="1" applyFill="1" applyBorder="1"/>
    <xf numFmtId="4" fontId="1" fillId="5" borderId="4" xfId="0" applyNumberFormat="1" applyFont="1" applyFill="1" applyBorder="1"/>
    <xf numFmtId="4" fontId="1" fillId="5" borderId="0" xfId="0" applyNumberFormat="1" applyFont="1" applyFill="1" applyBorder="1"/>
    <xf numFmtId="4" fontId="1" fillId="5" borderId="5" xfId="0" applyNumberFormat="1" applyFont="1" applyFill="1" applyBorder="1"/>
    <xf numFmtId="4" fontId="1" fillId="6" borderId="4" xfId="0" applyNumberFormat="1" applyFont="1" applyFill="1" applyBorder="1"/>
    <xf numFmtId="4" fontId="1" fillId="6" borderId="0" xfId="0" applyNumberFormat="1" applyFont="1" applyFill="1" applyBorder="1"/>
    <xf numFmtId="4" fontId="1" fillId="6" borderId="5" xfId="0" applyNumberFormat="1" applyFont="1" applyFill="1" applyBorder="1"/>
    <xf numFmtId="4" fontId="6" fillId="0" borderId="9" xfId="0" applyNumberFormat="1" applyFont="1" applyBorder="1"/>
    <xf numFmtId="4" fontId="0" fillId="0" borderId="10" xfId="0" applyNumberFormat="1" applyBorder="1"/>
    <xf numFmtId="4" fontId="0" fillId="0" borderId="11" xfId="0" applyNumberFormat="1" applyBorder="1"/>
    <xf numFmtId="0" fontId="7" fillId="0" borderId="12" xfId="0" applyFont="1" applyBorder="1" applyAlignment="1">
      <alignment horizontal="centerContinuous" vertical="center"/>
    </xf>
    <xf numFmtId="0" fontId="7" fillId="0" borderId="13" xfId="0" applyFont="1" applyBorder="1" applyAlignment="1">
      <alignment horizontal="centerContinuous" vertical="center"/>
    </xf>
    <xf numFmtId="0" fontId="7" fillId="0" borderId="14" xfId="0" applyFont="1" applyBorder="1" applyAlignment="1">
      <alignment horizontal="centerContinuous" vertical="center"/>
    </xf>
    <xf numFmtId="0" fontId="7" fillId="0" borderId="15" xfId="0" applyFont="1" applyBorder="1" applyAlignment="1">
      <alignment horizontal="centerContinuous" vertical="center"/>
    </xf>
    <xf numFmtId="0" fontId="7" fillId="0" borderId="16" xfId="0" applyFont="1" applyBorder="1" applyAlignment="1">
      <alignment horizontal="centerContinuous" vertical="center"/>
    </xf>
    <xf numFmtId="0" fontId="7" fillId="0" borderId="17" xfId="0" applyFont="1" applyBorder="1" applyAlignment="1">
      <alignment horizontal="centerContinuous" vertical="center"/>
    </xf>
    <xf numFmtId="4" fontId="8" fillId="2" borderId="4" xfId="0" applyNumberFormat="1" applyFont="1" applyFill="1" applyBorder="1" applyAlignment="1">
      <alignment horizontal="centerContinuous" vertical="center"/>
    </xf>
    <xf numFmtId="4" fontId="8" fillId="2" borderId="0" xfId="0" applyNumberFormat="1" applyFont="1" applyFill="1" applyBorder="1" applyAlignment="1">
      <alignment horizontal="centerContinuous" vertical="center"/>
    </xf>
    <xf numFmtId="4" fontId="8" fillId="2" borderId="5" xfId="0" applyNumberFormat="1" applyFont="1" applyFill="1" applyBorder="1" applyAlignment="1">
      <alignment horizontal="centerContinuous" vertical="center"/>
    </xf>
    <xf numFmtId="49" fontId="8" fillId="2" borderId="4" xfId="0" applyNumberFormat="1" applyFont="1" applyFill="1" applyBorder="1" applyAlignment="1">
      <alignment horizontal="centerContinuous" vertical="center"/>
    </xf>
    <xf numFmtId="4" fontId="9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" fontId="11" fillId="7" borderId="18" xfId="0" applyNumberFormat="1" applyFont="1" applyFill="1" applyBorder="1" applyAlignment="1">
      <alignment horizontal="center" vertical="center" wrapText="1"/>
    </xf>
    <xf numFmtId="4" fontId="11" fillId="7" borderId="19" xfId="0" applyNumberFormat="1" applyFont="1" applyFill="1" applyBorder="1" applyAlignment="1">
      <alignment horizontal="center" vertical="center" wrapText="1"/>
    </xf>
    <xf numFmtId="4" fontId="11" fillId="7" borderId="20" xfId="0" applyNumberFormat="1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" fontId="16" fillId="8" borderId="18" xfId="0" applyNumberFormat="1" applyFont="1" applyFill="1" applyBorder="1" applyAlignment="1">
      <alignment horizontal="center" vertical="center"/>
    </xf>
    <xf numFmtId="4" fontId="16" fillId="8" borderId="18" xfId="0" applyNumberFormat="1" applyFont="1" applyFill="1" applyBorder="1" applyAlignment="1">
      <alignment horizontal="right" vertical="center"/>
    </xf>
    <xf numFmtId="10" fontId="16" fillId="8" borderId="18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" fontId="16" fillId="0" borderId="18" xfId="0" applyNumberFormat="1" applyFont="1" applyBorder="1" applyAlignment="1">
      <alignment horizontal="center" vertical="center"/>
    </xf>
    <xf numFmtId="4" fontId="10" fillId="0" borderId="18" xfId="0" applyNumberFormat="1" applyFont="1" applyBorder="1" applyAlignment="1">
      <alignment vertical="center"/>
    </xf>
    <xf numFmtId="10" fontId="10" fillId="0" borderId="18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horizontal="center" vertical="center"/>
    </xf>
    <xf numFmtId="4" fontId="18" fillId="0" borderId="0" xfId="0" applyNumberFormat="1" applyFont="1"/>
    <xf numFmtId="4" fontId="16" fillId="0" borderId="0" xfId="0" applyNumberFormat="1" applyFont="1" applyFill="1" applyBorder="1" applyAlignment="1">
      <alignment horizontal="left" vertical="center"/>
    </xf>
    <xf numFmtId="3" fontId="19" fillId="0" borderId="0" xfId="0" applyNumberFormat="1" applyFont="1"/>
    <xf numFmtId="4" fontId="20" fillId="4" borderId="18" xfId="0" applyNumberFormat="1" applyFont="1" applyFill="1" applyBorder="1" applyAlignment="1">
      <alignment horizontal="center" vertical="center" wrapText="1"/>
    </xf>
    <xf numFmtId="4" fontId="20" fillId="4" borderId="24" xfId="0" applyNumberFormat="1" applyFont="1" applyFill="1" applyBorder="1" applyAlignment="1">
      <alignment horizontal="right" vertical="center" wrapText="1"/>
    </xf>
    <xf numFmtId="10" fontId="20" fillId="4" borderId="24" xfId="0" applyNumberFormat="1" applyFont="1" applyFill="1" applyBorder="1" applyAlignment="1">
      <alignment horizontal="right" vertical="center" wrapText="1"/>
    </xf>
    <xf numFmtId="4" fontId="16" fillId="0" borderId="25" xfId="0" applyNumberFormat="1" applyFont="1" applyBorder="1" applyAlignment="1">
      <alignment horizontal="center" vertical="center"/>
    </xf>
    <xf numFmtId="4" fontId="12" fillId="0" borderId="18" xfId="0" applyNumberFormat="1" applyFont="1" applyBorder="1" applyAlignment="1">
      <alignment vertical="center"/>
    </xf>
    <xf numFmtId="10" fontId="12" fillId="0" borderId="18" xfId="0" applyNumberFormat="1" applyFont="1" applyBorder="1" applyAlignment="1">
      <alignment vertical="center"/>
    </xf>
    <xf numFmtId="4" fontId="16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DEC3-4836-9200-6F683FEF85C1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DEC3-4836-9200-6F683FEF85C1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DEC3-4836-9200-6F683FEF85C1}"/>
              </c:ext>
            </c:extLst>
          </c:dPt>
          <c:dLbls>
            <c:dLbl>
              <c:idx val="0"/>
              <c:layout>
                <c:manualLayout>
                  <c:x val="6.9604947706652751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903075586836325"/>
                      <c:h val="0.3036879432624113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DEC3-4836-9200-6F683FEF85C1}"/>
                </c:ext>
              </c:extLst>
            </c:dLbl>
            <c:dLbl>
              <c:idx val="1"/>
              <c:layout>
                <c:manualLayout>
                  <c:x val="-1.0304889648620131E-2"/>
                  <c:y val="1.418439716312056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762834306540922"/>
                      <c:h val="0.3178723404255319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EC3-4836-9200-6F683FEF85C1}"/>
                </c:ext>
              </c:extLst>
            </c:dLbl>
            <c:dLbl>
              <c:idx val="2"/>
              <c:layout>
                <c:manualLayout>
                  <c:x val="-5.934719949755822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694371580137098"/>
                      <c:h val="0.3887943262411347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DEC3-4836-9200-6F683FEF85C1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('Situación ppto.inv 311225'!$E$10,'Situación ppto.inv 311225'!$G$10,'Situación ppto.inv 311225'!$J$10)</c:f>
              <c:numCache>
                <c:formatCode>0.00%</c:formatCode>
                <c:ptCount val="3"/>
                <c:pt idx="0">
                  <c:v>0.96294371552159752</c:v>
                </c:pt>
                <c:pt idx="1">
                  <c:v>0</c:v>
                </c:pt>
                <c:pt idx="2">
                  <c:v>3.7056284478402431E-2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C3-4836-9200-6F683FEF85C1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rnd" cmpd="dbl" algn="ctr">
      <a:solidFill>
        <a:schemeClr val="tx2">
          <a:lumMod val="7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  <a:softEdge rad="12700"/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8840-44CF-AE47-25A2F117523E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8840-44CF-AE47-25A2F117523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8840-44CF-AE47-25A2F117523E}"/>
              </c:ext>
            </c:extLst>
          </c:dPt>
          <c:dLbls>
            <c:dLbl>
              <c:idx val="0"/>
              <c:layout>
                <c:manualLayout>
                  <c:x val="3.1331327160578369E-2"/>
                  <c:y val="7.092198581560283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007840301485109"/>
                      <c:h val="0.374609929078014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8840-44CF-AE47-25A2F117523E}"/>
                </c:ext>
              </c:extLst>
            </c:dLbl>
            <c:dLbl>
              <c:idx val="1"/>
              <c:layout>
                <c:manualLayout>
                  <c:x val="3.501381825039733E-2"/>
                  <c:y val="8.51063829787234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007840301485109"/>
                      <c:h val="0.3887943262411347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8840-44CF-AE47-25A2F117523E}"/>
                </c:ext>
              </c:extLst>
            </c:dLbl>
            <c:dLbl>
              <c:idx val="2"/>
              <c:layout>
                <c:manualLayout>
                  <c:x val="0"/>
                  <c:y val="8.51063829787234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970418363223992"/>
                      <c:h val="0.3887943262411347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8840-44CF-AE47-25A2F117523E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('Situación ppto.inv 311225'!$E$18,'Situación ppto.inv 311225'!$G$18,'Situación ppto.inv 311225'!$J$18)</c:f>
              <c:numCache>
                <c:formatCode>0.00%</c:formatCode>
                <c:ptCount val="3"/>
                <c:pt idx="0">
                  <c:v>0.87848275350275729</c:v>
                </c:pt>
                <c:pt idx="1">
                  <c:v>0</c:v>
                </c:pt>
                <c:pt idx="2">
                  <c:v>0.12151724649724271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40-44CF-AE47-25A2F117523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bg2">
          <a:lumMod val="1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A87-4CE4-8F96-5DCD1D10DF0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A87-4CE4-8F96-5DCD1D10DF0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A87-4CE4-8F96-5DCD1D10DF03}"/>
              </c:ext>
            </c:extLst>
          </c:dPt>
          <c:dLbls>
            <c:dLbl>
              <c:idx val="0"/>
              <c:layout>
                <c:manualLayout>
                  <c:x val="0.17406445154347197"/>
                  <c:y val="1.418439716312056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792871526180664"/>
                      <c:h val="0.3887943262411347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9A87-4CE4-8F96-5DCD1D10DF03}"/>
                </c:ext>
              </c:extLst>
            </c:dLbl>
            <c:dLbl>
              <c:idx val="1"/>
              <c:layout>
                <c:manualLayout>
                  <c:x val="9.3995077950721401E-2"/>
                  <c:y val="0.1843971631205673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007840301485109"/>
                      <c:h val="0.3887943262411347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9A87-4CE4-8F96-5DCD1D10DF03}"/>
                </c:ext>
              </c:extLst>
            </c:dLbl>
            <c:dLbl>
              <c:idx val="2"/>
              <c:layout>
                <c:manualLayout>
                  <c:x val="2.0888008302463162E-2"/>
                  <c:y val="-6.50110693175489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615324689137331"/>
                      <c:h val="0.3887943262411347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9A87-4CE4-8F96-5DCD1D10DF03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('Situación ppto.inv 311225'!$E$14,'Situación ppto.inv 311225'!$G$14,'Situación ppto.inv 311225'!$J$14)</c:f>
              <c:numCache>
                <c:formatCode>0.00%</c:formatCode>
                <c:ptCount val="3"/>
                <c:pt idx="0">
                  <c:v>0.59489515905160661</c:v>
                </c:pt>
                <c:pt idx="1">
                  <c:v>0</c:v>
                </c:pt>
                <c:pt idx="2">
                  <c:v>0.40510484094839344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A87-4CE4-8F96-5DCD1D10DF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rnd" cmpd="sng" algn="ctr">
      <a:solidFill>
        <a:schemeClr val="bg2">
          <a:lumMod val="1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409575</xdr:colOff>
      <xdr:row>2</xdr:row>
      <xdr:rowOff>76200</xdr:rowOff>
    </xdr:to>
    <xdr:pic>
      <xdr:nvPicPr>
        <xdr:cNvPr id="2" name="Picture 2" descr="logo ferrocarrils de la generalitat valenciana (negro)">
          <a:extLst>
            <a:ext uri="{FF2B5EF4-FFF2-40B4-BE49-F238E27FC236}">
              <a16:creationId xmlns:a16="http://schemas.microsoft.com/office/drawing/2014/main" id="{362AAFB9-EEC3-4B31-8CB6-F3B4CB981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3057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42862</xdr:colOff>
      <xdr:row>9</xdr:row>
      <xdr:rowOff>19050</xdr:rowOff>
    </xdr:from>
    <xdr:to>
      <xdr:col>13</xdr:col>
      <xdr:colOff>342899</xdr:colOff>
      <xdr:row>11</xdr:row>
      <xdr:rowOff>238125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134E1C-81FC-4EBA-B338-B2377C042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17</xdr:row>
      <xdr:rowOff>0</xdr:rowOff>
    </xdr:from>
    <xdr:to>
      <xdr:col>13</xdr:col>
      <xdr:colOff>300037</xdr:colOff>
      <xdr:row>20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3795E1B-B6F7-487C-90EA-978A2C5272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13</xdr:row>
      <xdr:rowOff>0</xdr:rowOff>
    </xdr:from>
    <xdr:to>
      <xdr:col>13</xdr:col>
      <xdr:colOff>300037</xdr:colOff>
      <xdr:row>16</xdr:row>
      <xdr:rowOff>38100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B579CEB-9739-4791-9C5C-FE5AA2E2E9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2</xdr:col>
      <xdr:colOff>180975</xdr:colOff>
      <xdr:row>2</xdr:row>
      <xdr:rowOff>66675</xdr:rowOff>
    </xdr:to>
    <xdr:pic>
      <xdr:nvPicPr>
        <xdr:cNvPr id="5" name="Picture 2" descr="logo ferrocarrils de la generalitat valenciana (negro)">
          <a:extLst>
            <a:ext uri="{FF2B5EF4-FFF2-40B4-BE49-F238E27FC236}">
              <a16:creationId xmlns:a16="http://schemas.microsoft.com/office/drawing/2014/main" id="{D72B8F4B-5EB6-4E5E-9EA3-F64176B6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3057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gv.es\Documentos\1037_Administracion\AAFF%20y%20Ctas%20Inv\Area\TOMAS\Informes%20control%20presupuestario\inversiones\2025%20INV\12%20I2025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ometido noviembre"/>
      <sheetName val="real diciembre"/>
      <sheetName val="pagos 311225"/>
      <sheetName val="i2025"/>
      <sheetName val="Detalle ppto.inversiones 311225"/>
      <sheetName val="Situación ppto.inv 311225"/>
      <sheetName val="Resumen grandes obras"/>
      <sheetName val="Por línea de financiación"/>
    </sheetNames>
    <sheetDataSet>
      <sheetData sheetId="0"/>
      <sheetData sheetId="1"/>
      <sheetData sheetId="2"/>
      <sheetData sheetId="3">
        <row r="3">
          <cell r="D3" t="str">
            <v xml:space="preserve">PRESUPUESTO
ORIGINAL </v>
          </cell>
          <cell r="E3" t="str">
            <v>PRESUPUESTO
ACTUAL</v>
          </cell>
          <cell r="F3" t="str">
            <v>REAL</v>
          </cell>
          <cell r="G3" t="str">
            <v>COMPROMETIDO</v>
          </cell>
          <cell r="H3" t="str">
            <v>PAGADO A 31/12/25</v>
          </cell>
        </row>
        <row r="4">
          <cell r="B4" t="str">
            <v>I2025</v>
          </cell>
          <cell r="D4">
            <v>86356350.829999998</v>
          </cell>
          <cell r="E4">
            <v>206748902.68000001</v>
          </cell>
          <cell r="F4">
            <v>181625345.30999997</v>
          </cell>
          <cell r="G4">
            <v>0</v>
          </cell>
          <cell r="H4">
            <v>146928056.27999997</v>
          </cell>
        </row>
        <row r="5">
          <cell r="B5" t="str">
            <v>I2025-180</v>
          </cell>
          <cell r="D5">
            <v>21886.12</v>
          </cell>
          <cell r="E5">
            <v>21736.12</v>
          </cell>
          <cell r="F5">
            <v>21736.12</v>
          </cell>
          <cell r="G5">
            <v>0</v>
          </cell>
          <cell r="H5">
            <v>21736.12</v>
          </cell>
        </row>
        <row r="6">
          <cell r="B6" t="str">
            <v>I2025-180-220</v>
          </cell>
          <cell r="D6">
            <v>7886.12</v>
          </cell>
          <cell r="E6">
            <v>7886.12</v>
          </cell>
          <cell r="F6">
            <v>7886.12</v>
          </cell>
          <cell r="G6">
            <v>0</v>
          </cell>
          <cell r="H6">
            <v>7886.12</v>
          </cell>
        </row>
        <row r="7">
          <cell r="B7" t="str">
            <v>I2025-180-370</v>
          </cell>
          <cell r="D7">
            <v>14000</v>
          </cell>
          <cell r="E7">
            <v>13850</v>
          </cell>
          <cell r="F7">
            <v>13850</v>
          </cell>
          <cell r="G7">
            <v>0</v>
          </cell>
          <cell r="H7">
            <v>13850</v>
          </cell>
        </row>
        <row r="8">
          <cell r="B8" t="str">
            <v>I2025-030G</v>
          </cell>
          <cell r="D8">
            <v>0</v>
          </cell>
          <cell r="E8">
            <v>982.89</v>
          </cell>
          <cell r="F8">
            <v>982.89</v>
          </cell>
          <cell r="G8">
            <v>0</v>
          </cell>
          <cell r="H8">
            <v>982.89</v>
          </cell>
        </row>
        <row r="9">
          <cell r="B9" t="str">
            <v>I2025-300G</v>
          </cell>
          <cell r="D9">
            <v>0</v>
          </cell>
          <cell r="E9">
            <v>982.89</v>
          </cell>
          <cell r="F9">
            <v>982.89</v>
          </cell>
          <cell r="G9">
            <v>0</v>
          </cell>
          <cell r="H9">
            <v>982.89</v>
          </cell>
        </row>
        <row r="10">
          <cell r="B10" t="str">
            <v>I2025-310</v>
          </cell>
          <cell r="D10">
            <v>0</v>
          </cell>
          <cell r="E10">
            <v>982.89</v>
          </cell>
          <cell r="F10">
            <v>982.89</v>
          </cell>
          <cell r="G10">
            <v>0</v>
          </cell>
          <cell r="H10">
            <v>982.89</v>
          </cell>
        </row>
        <row r="11">
          <cell r="B11" t="str">
            <v>I2025-310-310</v>
          </cell>
          <cell r="D11">
            <v>0</v>
          </cell>
          <cell r="E11">
            <v>982.89</v>
          </cell>
          <cell r="F11">
            <v>982.89</v>
          </cell>
          <cell r="G11">
            <v>0</v>
          </cell>
          <cell r="H11">
            <v>982.89</v>
          </cell>
        </row>
        <row r="12">
          <cell r="B12" t="str">
            <v>I2025-340G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B13" t="str">
            <v>I2025-601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B14" t="str">
            <v>I2025-601-221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I2025-040G</v>
          </cell>
          <cell r="D15">
            <v>150900</v>
          </cell>
          <cell r="E15">
            <v>319021.76</v>
          </cell>
          <cell r="F15">
            <v>319021.76</v>
          </cell>
          <cell r="G15">
            <v>0</v>
          </cell>
          <cell r="H15">
            <v>103489.26</v>
          </cell>
        </row>
        <row r="16">
          <cell r="B16" t="str">
            <v>I2025-150</v>
          </cell>
          <cell r="D16">
            <v>130900</v>
          </cell>
          <cell r="E16">
            <v>296971.57</v>
          </cell>
          <cell r="F16">
            <v>296971.57</v>
          </cell>
          <cell r="G16">
            <v>0</v>
          </cell>
          <cell r="H16">
            <v>88493.069999999992</v>
          </cell>
        </row>
        <row r="17">
          <cell r="B17" t="str">
            <v>I2025-150-040</v>
          </cell>
          <cell r="D17">
            <v>40000</v>
          </cell>
          <cell r="E17">
            <v>222049.95</v>
          </cell>
          <cell r="F17">
            <v>222049.95</v>
          </cell>
          <cell r="G17">
            <v>0</v>
          </cell>
          <cell r="H17">
            <v>13676.2</v>
          </cell>
        </row>
        <row r="18">
          <cell r="B18" t="str">
            <v>I2025-150-041</v>
          </cell>
          <cell r="D18">
            <v>5000</v>
          </cell>
          <cell r="E18">
            <v>3638.5</v>
          </cell>
          <cell r="F18">
            <v>3638.5</v>
          </cell>
          <cell r="G18">
            <v>0</v>
          </cell>
          <cell r="H18">
            <v>3638.5</v>
          </cell>
        </row>
        <row r="19">
          <cell r="B19" t="str">
            <v>I2025-150-043</v>
          </cell>
          <cell r="D19">
            <v>300</v>
          </cell>
          <cell r="E19">
            <v>252.26</v>
          </cell>
          <cell r="F19">
            <v>252.26</v>
          </cell>
          <cell r="G19">
            <v>0</v>
          </cell>
          <cell r="H19">
            <v>252.26</v>
          </cell>
        </row>
        <row r="20">
          <cell r="B20" t="str">
            <v>I2025-150-044</v>
          </cell>
          <cell r="D20">
            <v>3000</v>
          </cell>
          <cell r="E20">
            <v>24525.21</v>
          </cell>
          <cell r="F20">
            <v>24525.21</v>
          </cell>
          <cell r="G20">
            <v>0</v>
          </cell>
          <cell r="H20">
            <v>24525.21</v>
          </cell>
        </row>
        <row r="21">
          <cell r="B21" t="str">
            <v>I2025-150-045</v>
          </cell>
          <cell r="D21">
            <v>2000</v>
          </cell>
          <cell r="E21">
            <v>33.049999999999997</v>
          </cell>
          <cell r="F21">
            <v>33.049999999999997</v>
          </cell>
          <cell r="G21">
            <v>0</v>
          </cell>
          <cell r="H21">
            <v>33.049999999999997</v>
          </cell>
        </row>
        <row r="22">
          <cell r="B22" t="str">
            <v>I2025-150-046</v>
          </cell>
          <cell r="D22">
            <v>3500</v>
          </cell>
          <cell r="E22">
            <v>2593.6</v>
          </cell>
          <cell r="F22">
            <v>2593.6</v>
          </cell>
          <cell r="G22">
            <v>0</v>
          </cell>
          <cell r="H22">
            <v>2488.85</v>
          </cell>
        </row>
        <row r="23">
          <cell r="B23" t="str">
            <v>I2025-150-050</v>
          </cell>
          <cell r="D23">
            <v>30000</v>
          </cell>
          <cell r="E23">
            <v>29773.17</v>
          </cell>
          <cell r="F23">
            <v>29773.17</v>
          </cell>
          <cell r="G23">
            <v>0</v>
          </cell>
          <cell r="H23">
            <v>29773.17</v>
          </cell>
        </row>
        <row r="24">
          <cell r="B24" t="str">
            <v>I2025-150-053</v>
          </cell>
          <cell r="D24">
            <v>12000</v>
          </cell>
          <cell r="E24">
            <v>3270.45</v>
          </cell>
          <cell r="F24">
            <v>3270.45</v>
          </cell>
          <cell r="G24">
            <v>0</v>
          </cell>
          <cell r="H24">
            <v>3270.45</v>
          </cell>
        </row>
        <row r="25">
          <cell r="B25" t="str">
            <v>I2025-150-054</v>
          </cell>
          <cell r="D25">
            <v>100</v>
          </cell>
          <cell r="E25">
            <v>77.819999999999993</v>
          </cell>
          <cell r="F25">
            <v>77.819999999999993</v>
          </cell>
          <cell r="G25">
            <v>0</v>
          </cell>
          <cell r="H25">
            <v>77.819999999999993</v>
          </cell>
        </row>
        <row r="26">
          <cell r="B26" t="str">
            <v>I2025-150-056</v>
          </cell>
          <cell r="D26">
            <v>35000</v>
          </cell>
          <cell r="E26">
            <v>10754.37</v>
          </cell>
          <cell r="F26">
            <v>10754.37</v>
          </cell>
          <cell r="G26">
            <v>0</v>
          </cell>
          <cell r="H26">
            <v>10754.37</v>
          </cell>
        </row>
        <row r="27">
          <cell r="B27" t="str">
            <v>I2025-150-057</v>
          </cell>
          <cell r="D27">
            <v>0</v>
          </cell>
          <cell r="E27">
            <v>3.19</v>
          </cell>
          <cell r="F27">
            <v>3.19</v>
          </cell>
          <cell r="G27">
            <v>0</v>
          </cell>
          <cell r="H27">
            <v>3.19</v>
          </cell>
        </row>
        <row r="28">
          <cell r="B28" t="str">
            <v>I2025-400G</v>
          </cell>
          <cell r="D28">
            <v>20000</v>
          </cell>
          <cell r="E28">
            <v>22050.19</v>
          </cell>
          <cell r="F28">
            <v>22050.19</v>
          </cell>
          <cell r="G28">
            <v>0</v>
          </cell>
          <cell r="H28">
            <v>14996.19</v>
          </cell>
        </row>
        <row r="29">
          <cell r="B29" t="str">
            <v>I2025-440G</v>
          </cell>
          <cell r="D29">
            <v>20000</v>
          </cell>
          <cell r="E29">
            <v>22050.19</v>
          </cell>
          <cell r="F29">
            <v>22050.19</v>
          </cell>
          <cell r="G29">
            <v>0</v>
          </cell>
          <cell r="H29">
            <v>14996.19</v>
          </cell>
        </row>
        <row r="30">
          <cell r="B30" t="str">
            <v>I2025-440</v>
          </cell>
          <cell r="D30">
            <v>20000</v>
          </cell>
          <cell r="E30">
            <v>22050.19</v>
          </cell>
          <cell r="F30">
            <v>22050.19</v>
          </cell>
          <cell r="G30">
            <v>0</v>
          </cell>
          <cell r="H30">
            <v>14996.19</v>
          </cell>
        </row>
        <row r="31">
          <cell r="B31" t="str">
            <v>I2025-440-310</v>
          </cell>
          <cell r="D31">
            <v>0</v>
          </cell>
          <cell r="E31">
            <v>371.66</v>
          </cell>
          <cell r="F31">
            <v>371.66</v>
          </cell>
          <cell r="G31">
            <v>0</v>
          </cell>
          <cell r="H31">
            <v>371.66</v>
          </cell>
        </row>
        <row r="32">
          <cell r="B32" t="str">
            <v>I2025-440-311</v>
          </cell>
          <cell r="D32">
            <v>0</v>
          </cell>
          <cell r="E32">
            <v>2225.75</v>
          </cell>
          <cell r="F32">
            <v>2225.75</v>
          </cell>
          <cell r="G32">
            <v>0</v>
          </cell>
          <cell r="H32">
            <v>2225.75</v>
          </cell>
        </row>
        <row r="33">
          <cell r="B33" t="str">
            <v>I2025-440-370</v>
          </cell>
          <cell r="D33">
            <v>20000</v>
          </cell>
          <cell r="E33">
            <v>19452.78</v>
          </cell>
          <cell r="F33">
            <v>19452.78</v>
          </cell>
          <cell r="G33">
            <v>0</v>
          </cell>
          <cell r="H33">
            <v>12398.78</v>
          </cell>
        </row>
        <row r="34">
          <cell r="B34" t="str">
            <v>I2025-050G</v>
          </cell>
          <cell r="D34">
            <v>86177161.449999988</v>
          </cell>
          <cell r="E34">
            <v>206392116.72</v>
          </cell>
          <cell r="F34">
            <v>181268559.34999999</v>
          </cell>
          <cell r="G34">
            <v>0</v>
          </cell>
          <cell r="H34">
            <v>146792807.22</v>
          </cell>
        </row>
        <row r="35">
          <cell r="B35" t="str">
            <v>I2025-050</v>
          </cell>
          <cell r="D35">
            <v>48463581.069999993</v>
          </cell>
          <cell r="E35">
            <v>3873170.56</v>
          </cell>
          <cell r="F35">
            <v>128112.25</v>
          </cell>
          <cell r="G35">
            <v>0</v>
          </cell>
          <cell r="H35">
            <v>30503.469999999739</v>
          </cell>
        </row>
        <row r="36">
          <cell r="B36" t="str">
            <v>I2025-050-101</v>
          </cell>
          <cell r="E36">
            <v>226176.9</v>
          </cell>
          <cell r="F36">
            <v>0</v>
          </cell>
          <cell r="G36">
            <v>0</v>
          </cell>
          <cell r="H36">
            <v>0</v>
          </cell>
        </row>
        <row r="37">
          <cell r="B37" t="str">
            <v>I2025-050-102</v>
          </cell>
          <cell r="D37">
            <v>10408519.82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B38" t="str">
            <v>I2025-050-105</v>
          </cell>
          <cell r="D38">
            <v>10812997.609999999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B39" t="str">
            <v>I2025-050-106</v>
          </cell>
          <cell r="D39">
            <v>1284095</v>
          </cell>
          <cell r="E39">
            <v>720916.27</v>
          </cell>
          <cell r="F39">
            <v>0</v>
          </cell>
          <cell r="G39">
            <v>0</v>
          </cell>
          <cell r="H39">
            <v>0</v>
          </cell>
        </row>
        <row r="40">
          <cell r="B40" t="str">
            <v>I2025-050-107</v>
          </cell>
          <cell r="D40">
            <v>10544703.529999999</v>
          </cell>
          <cell r="E40">
            <v>2758714.63</v>
          </cell>
          <cell r="F40">
            <v>0</v>
          </cell>
          <cell r="G40">
            <v>0</v>
          </cell>
          <cell r="H40">
            <v>0</v>
          </cell>
        </row>
        <row r="41">
          <cell r="B41" t="str">
            <v>I2025-050-108</v>
          </cell>
          <cell r="D41">
            <v>15277132.949999999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B42" t="str">
            <v>I2025-050-109</v>
          </cell>
          <cell r="D42">
            <v>136132.16</v>
          </cell>
          <cell r="E42">
            <v>114542.66</v>
          </cell>
          <cell r="F42">
            <v>75292.149999999994</v>
          </cell>
          <cell r="G42">
            <v>0</v>
          </cell>
          <cell r="H42">
            <v>30503.469999999739</v>
          </cell>
        </row>
        <row r="43">
          <cell r="B43" t="str">
            <v>I2025-050-110</v>
          </cell>
          <cell r="D43">
            <v>0</v>
          </cell>
          <cell r="E43">
            <v>52820.1</v>
          </cell>
          <cell r="F43">
            <v>52820.1</v>
          </cell>
          <cell r="G43">
            <v>0</v>
          </cell>
          <cell r="H43">
            <v>0</v>
          </cell>
        </row>
        <row r="44">
          <cell r="B44" t="str">
            <v>I2025-500G</v>
          </cell>
          <cell r="D44">
            <v>1531520.5799999998</v>
          </cell>
          <cell r="E44">
            <v>28884006.350000001</v>
          </cell>
          <cell r="F44">
            <v>27424188.850000001</v>
          </cell>
          <cell r="G44">
            <v>0</v>
          </cell>
          <cell r="H44">
            <v>19707071.620000001</v>
          </cell>
        </row>
        <row r="45">
          <cell r="B45" t="str">
            <v xml:space="preserve">I2025-500            </v>
          </cell>
          <cell r="D45">
            <v>0</v>
          </cell>
          <cell r="E45">
            <v>245854.38</v>
          </cell>
          <cell r="F45">
            <v>245854.38</v>
          </cell>
          <cell r="G45">
            <v>0</v>
          </cell>
          <cell r="H45">
            <v>240382.38</v>
          </cell>
        </row>
        <row r="46">
          <cell r="B46" t="str">
            <v>I2025-500-070</v>
          </cell>
          <cell r="D46">
            <v>0</v>
          </cell>
          <cell r="E46">
            <v>140112</v>
          </cell>
          <cell r="F46">
            <v>140112</v>
          </cell>
          <cell r="G46">
            <v>0</v>
          </cell>
          <cell r="H46">
            <v>140112</v>
          </cell>
        </row>
        <row r="47">
          <cell r="B47" t="str">
            <v>I2025-500-071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I2025-500-250</v>
          </cell>
          <cell r="D48">
            <v>0</v>
          </cell>
          <cell r="E48">
            <v>5472</v>
          </cell>
          <cell r="F48">
            <v>5472</v>
          </cell>
          <cell r="G48">
            <v>0</v>
          </cell>
          <cell r="H48">
            <v>0</v>
          </cell>
        </row>
        <row r="49">
          <cell r="B49" t="str">
            <v>I2025-500-252</v>
          </cell>
          <cell r="D49">
            <v>0</v>
          </cell>
          <cell r="E49">
            <v>79841.259999999995</v>
          </cell>
          <cell r="F49">
            <v>79841.259999999995</v>
          </cell>
          <cell r="G49">
            <v>0</v>
          </cell>
          <cell r="H49">
            <v>79841.259999999995</v>
          </cell>
        </row>
        <row r="50">
          <cell r="B50" t="str">
            <v>I2025-500-310</v>
          </cell>
          <cell r="D50">
            <v>0</v>
          </cell>
          <cell r="E50">
            <v>20429.12</v>
          </cell>
          <cell r="F50">
            <v>20429.12</v>
          </cell>
          <cell r="G50">
            <v>0</v>
          </cell>
          <cell r="H50">
            <v>20429.12</v>
          </cell>
        </row>
        <row r="51">
          <cell r="B51" t="str">
            <v>I2025-521G</v>
          </cell>
          <cell r="D51">
            <v>186.22</v>
          </cell>
          <cell r="E51">
            <v>6874362.2000000002</v>
          </cell>
          <cell r="F51">
            <v>6874362.2000000011</v>
          </cell>
          <cell r="G51">
            <v>0</v>
          </cell>
          <cell r="H51">
            <v>5148296.05</v>
          </cell>
        </row>
        <row r="52">
          <cell r="B52" t="str">
            <v>I2025-521</v>
          </cell>
          <cell r="D52">
            <v>186.22</v>
          </cell>
          <cell r="E52">
            <v>3897999.38</v>
          </cell>
          <cell r="F52">
            <v>3897999.3800000004</v>
          </cell>
          <cell r="G52">
            <v>0</v>
          </cell>
          <cell r="H52">
            <v>3234488.1999999997</v>
          </cell>
        </row>
        <row r="53">
          <cell r="B53" t="str">
            <v>I2025-521-160</v>
          </cell>
          <cell r="D53">
            <v>186.22</v>
          </cell>
          <cell r="E53">
            <v>2432074.9</v>
          </cell>
          <cell r="F53">
            <v>2432074.9</v>
          </cell>
          <cell r="G53">
            <v>0</v>
          </cell>
          <cell r="H53">
            <v>1777812.4</v>
          </cell>
        </row>
        <row r="54">
          <cell r="B54" t="str">
            <v>I2025-521-190</v>
          </cell>
          <cell r="E54">
            <v>149750</v>
          </cell>
          <cell r="F54">
            <v>149750</v>
          </cell>
          <cell r="G54">
            <v>0</v>
          </cell>
          <cell r="H54">
            <v>149750</v>
          </cell>
        </row>
        <row r="55">
          <cell r="B55" t="str">
            <v>I2025-521-281</v>
          </cell>
          <cell r="E55">
            <v>44240</v>
          </cell>
          <cell r="F55">
            <v>44240</v>
          </cell>
          <cell r="G55">
            <v>0</v>
          </cell>
          <cell r="H55">
            <v>44240</v>
          </cell>
        </row>
        <row r="56">
          <cell r="B56" t="str">
            <v>I2025-521-370</v>
          </cell>
          <cell r="E56">
            <v>39042.74</v>
          </cell>
          <cell r="F56">
            <v>39042.74</v>
          </cell>
          <cell r="G56">
            <v>0</v>
          </cell>
          <cell r="H56">
            <v>39042.74</v>
          </cell>
        </row>
        <row r="57">
          <cell r="B57" t="str">
            <v>I2025-521-492</v>
          </cell>
          <cell r="E57">
            <v>14957.14</v>
          </cell>
          <cell r="F57">
            <v>14957.14</v>
          </cell>
          <cell r="G57">
            <v>0</v>
          </cell>
          <cell r="H57">
            <v>14957.14</v>
          </cell>
        </row>
        <row r="58">
          <cell r="B58" t="str">
            <v>I2025-521-520</v>
          </cell>
          <cell r="E58">
            <v>1217934.6000000001</v>
          </cell>
          <cell r="F58">
            <v>1217934.6000000001</v>
          </cell>
          <cell r="G58">
            <v>0</v>
          </cell>
          <cell r="H58">
            <v>1208685.92</v>
          </cell>
        </row>
        <row r="59">
          <cell r="B59" t="str">
            <v>I2025-521-521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B60" t="str">
            <v>I2025-524</v>
          </cell>
          <cell r="D60">
            <v>0</v>
          </cell>
          <cell r="E60">
            <v>2780644.96</v>
          </cell>
          <cell r="F60">
            <v>2780644.96</v>
          </cell>
          <cell r="G60">
            <v>0</v>
          </cell>
          <cell r="H60">
            <v>1848229.01</v>
          </cell>
        </row>
        <row r="61">
          <cell r="B61" t="str">
            <v>I2025-524-280</v>
          </cell>
          <cell r="D61">
            <v>0</v>
          </cell>
          <cell r="E61">
            <v>32465.43</v>
          </cell>
          <cell r="F61">
            <v>32465.43</v>
          </cell>
          <cell r="G61">
            <v>0</v>
          </cell>
          <cell r="H61">
            <v>32465.43</v>
          </cell>
        </row>
        <row r="62">
          <cell r="B62" t="str">
            <v>I2025-524-452</v>
          </cell>
          <cell r="D62">
            <v>0</v>
          </cell>
          <cell r="E62">
            <v>131876.94</v>
          </cell>
          <cell r="F62">
            <v>131876.94</v>
          </cell>
          <cell r="G62">
            <v>0</v>
          </cell>
          <cell r="H62">
            <v>60356.19</v>
          </cell>
        </row>
        <row r="63">
          <cell r="B63" t="str">
            <v>I2025-524-453</v>
          </cell>
          <cell r="D63">
            <v>0</v>
          </cell>
          <cell r="E63">
            <v>92414</v>
          </cell>
          <cell r="F63">
            <v>92414</v>
          </cell>
          <cell r="G63">
            <v>0</v>
          </cell>
          <cell r="H63">
            <v>0</v>
          </cell>
        </row>
        <row r="64">
          <cell r="B64" t="str">
            <v>I2025-524-454</v>
          </cell>
          <cell r="D64">
            <v>0</v>
          </cell>
          <cell r="E64">
            <v>27667.67</v>
          </cell>
          <cell r="F64">
            <v>27667.67</v>
          </cell>
          <cell r="G64">
            <v>0</v>
          </cell>
          <cell r="H64">
            <v>27667.67</v>
          </cell>
        </row>
        <row r="65">
          <cell r="B65" t="str">
            <v>I2025-524-490</v>
          </cell>
          <cell r="D65">
            <v>0</v>
          </cell>
          <cell r="E65">
            <v>1677993.06</v>
          </cell>
          <cell r="F65">
            <v>1677993.06</v>
          </cell>
          <cell r="G65">
            <v>0</v>
          </cell>
          <cell r="H65">
            <v>911293.11</v>
          </cell>
        </row>
        <row r="66">
          <cell r="B66" t="str">
            <v>I2025-524-682</v>
          </cell>
          <cell r="D66">
            <v>0</v>
          </cell>
          <cell r="E66">
            <v>818227.86</v>
          </cell>
          <cell r="F66">
            <v>818227.86</v>
          </cell>
          <cell r="G66">
            <v>0</v>
          </cell>
          <cell r="H66">
            <v>816446.61</v>
          </cell>
        </row>
        <row r="67">
          <cell r="B67" t="str">
            <v>I2025-525</v>
          </cell>
          <cell r="D67">
            <v>0</v>
          </cell>
          <cell r="E67">
            <v>31996.89</v>
          </cell>
          <cell r="F67">
            <v>31996.890000000003</v>
          </cell>
          <cell r="G67">
            <v>0</v>
          </cell>
          <cell r="H67">
            <v>31996.890000000003</v>
          </cell>
        </row>
        <row r="68">
          <cell r="B68" t="str">
            <v>I2025-525-160</v>
          </cell>
          <cell r="D68">
            <v>0</v>
          </cell>
          <cell r="E68">
            <v>29972.09</v>
          </cell>
          <cell r="F68">
            <v>29972.09</v>
          </cell>
          <cell r="G68">
            <v>0</v>
          </cell>
          <cell r="H68">
            <v>29972.09</v>
          </cell>
        </row>
        <row r="69">
          <cell r="B69" t="str">
            <v>I2025-525-190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B70" t="str">
            <v>I2025-525-220</v>
          </cell>
          <cell r="D70">
            <v>0</v>
          </cell>
          <cell r="E70">
            <v>962.08</v>
          </cell>
          <cell r="F70">
            <v>962.08</v>
          </cell>
          <cell r="G70">
            <v>0</v>
          </cell>
          <cell r="H70">
            <v>962.08</v>
          </cell>
        </row>
        <row r="71">
          <cell r="B71" t="str">
            <v>I2025-525-310</v>
          </cell>
          <cell r="D71">
            <v>0</v>
          </cell>
          <cell r="E71">
            <v>1062.72</v>
          </cell>
          <cell r="F71">
            <v>1062.72</v>
          </cell>
          <cell r="G71">
            <v>0</v>
          </cell>
          <cell r="H71">
            <v>1062.72</v>
          </cell>
        </row>
        <row r="72">
          <cell r="B72" t="str">
            <v>I2025-526</v>
          </cell>
          <cell r="D72">
            <v>0</v>
          </cell>
          <cell r="E72">
            <v>15605</v>
          </cell>
          <cell r="F72">
            <v>15605</v>
          </cell>
          <cell r="G72">
            <v>0</v>
          </cell>
          <cell r="H72">
            <v>15605</v>
          </cell>
        </row>
        <row r="73">
          <cell r="B73" t="str">
            <v>I2025-526-670</v>
          </cell>
          <cell r="D73">
            <v>0</v>
          </cell>
          <cell r="E73">
            <v>8145</v>
          </cell>
          <cell r="F73">
            <v>8145</v>
          </cell>
          <cell r="G73">
            <v>0</v>
          </cell>
          <cell r="H73">
            <v>8145</v>
          </cell>
        </row>
        <row r="74">
          <cell r="B74" t="str">
            <v>I2025-526-671</v>
          </cell>
          <cell r="D74">
            <v>0</v>
          </cell>
          <cell r="E74">
            <v>7460</v>
          </cell>
          <cell r="F74">
            <v>7460</v>
          </cell>
          <cell r="G74">
            <v>0</v>
          </cell>
          <cell r="H74">
            <v>7460</v>
          </cell>
        </row>
        <row r="75">
          <cell r="B75" t="str">
            <v>I2025-682</v>
          </cell>
          <cell r="D75">
            <v>0</v>
          </cell>
          <cell r="E75">
            <v>148115.97</v>
          </cell>
          <cell r="F75">
            <v>148115.97</v>
          </cell>
          <cell r="G75">
            <v>0</v>
          </cell>
          <cell r="H75">
            <v>17976.95</v>
          </cell>
        </row>
        <row r="76">
          <cell r="B76" t="str">
            <v>I2025-682-447</v>
          </cell>
          <cell r="D76">
            <v>0</v>
          </cell>
          <cell r="E76">
            <v>115159.02</v>
          </cell>
          <cell r="F76">
            <v>115159.02</v>
          </cell>
          <cell r="G76">
            <v>0</v>
          </cell>
          <cell r="H76">
            <v>0</v>
          </cell>
        </row>
        <row r="77">
          <cell r="B77" t="str">
            <v>I2025-682-476</v>
          </cell>
          <cell r="D77">
            <v>0</v>
          </cell>
          <cell r="E77">
            <v>29972.95</v>
          </cell>
          <cell r="F77">
            <v>29972.95</v>
          </cell>
          <cell r="G77">
            <v>0</v>
          </cell>
          <cell r="H77">
            <v>14992.95</v>
          </cell>
        </row>
        <row r="78">
          <cell r="B78" t="str">
            <v>I2025-682-671</v>
          </cell>
          <cell r="D78">
            <v>0</v>
          </cell>
          <cell r="E78">
            <v>2984</v>
          </cell>
          <cell r="F78">
            <v>2984</v>
          </cell>
          <cell r="G78">
            <v>0</v>
          </cell>
          <cell r="H78">
            <v>2984</v>
          </cell>
        </row>
        <row r="79">
          <cell r="B79" t="str">
            <v>I2025-531</v>
          </cell>
          <cell r="D79">
            <v>296.48</v>
          </cell>
          <cell r="E79">
            <v>995167.43</v>
          </cell>
          <cell r="F79">
            <v>995110.53999999992</v>
          </cell>
          <cell r="G79">
            <v>0</v>
          </cell>
          <cell r="H79">
            <v>926284</v>
          </cell>
        </row>
        <row r="80">
          <cell r="B80" t="str">
            <v>I2025-531-100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B81" t="str">
            <v>I2025-531-101</v>
          </cell>
          <cell r="D81">
            <v>0</v>
          </cell>
          <cell r="E81">
            <v>28500</v>
          </cell>
          <cell r="F81">
            <v>28500</v>
          </cell>
          <cell r="G81">
            <v>0</v>
          </cell>
          <cell r="H81">
            <v>28500</v>
          </cell>
        </row>
        <row r="82">
          <cell r="B82" t="str">
            <v>I2025-531-102</v>
          </cell>
          <cell r="D82">
            <v>0</v>
          </cell>
          <cell r="E82">
            <v>39500</v>
          </cell>
          <cell r="F82">
            <v>39500</v>
          </cell>
          <cell r="G82">
            <v>0</v>
          </cell>
          <cell r="H82">
            <v>39500</v>
          </cell>
        </row>
        <row r="83">
          <cell r="B83" t="str">
            <v>I2025-531-103</v>
          </cell>
          <cell r="D83">
            <v>0</v>
          </cell>
          <cell r="E83">
            <v>39950</v>
          </cell>
          <cell r="F83">
            <v>39950</v>
          </cell>
          <cell r="G83">
            <v>0</v>
          </cell>
          <cell r="H83">
            <v>39950</v>
          </cell>
        </row>
        <row r="84">
          <cell r="B84" t="str">
            <v>I2025-531-104</v>
          </cell>
          <cell r="D84">
            <v>0</v>
          </cell>
          <cell r="E84">
            <v>39500</v>
          </cell>
          <cell r="F84">
            <v>39500</v>
          </cell>
          <cell r="G84">
            <v>0</v>
          </cell>
          <cell r="H84">
            <v>39500</v>
          </cell>
        </row>
        <row r="85">
          <cell r="B85" t="str">
            <v>I2025-531-105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B86" t="str">
            <v>I2025-531-108</v>
          </cell>
          <cell r="D86">
            <v>0</v>
          </cell>
          <cell r="E86">
            <v>279771.44</v>
          </cell>
          <cell r="F86">
            <v>279771.44</v>
          </cell>
          <cell r="G86">
            <v>0</v>
          </cell>
          <cell r="H86">
            <v>279771.44</v>
          </cell>
        </row>
        <row r="87">
          <cell r="B87" t="str">
            <v>I2025-531-130</v>
          </cell>
          <cell r="D87">
            <v>0</v>
          </cell>
          <cell r="E87">
            <v>39554.19</v>
          </cell>
          <cell r="F87">
            <v>39554.19</v>
          </cell>
          <cell r="G87">
            <v>0</v>
          </cell>
          <cell r="H87">
            <v>39554.19</v>
          </cell>
        </row>
        <row r="88">
          <cell r="B88" t="str">
            <v>I2025-531-131</v>
          </cell>
          <cell r="D88">
            <v>0</v>
          </cell>
          <cell r="E88">
            <v>39554.19</v>
          </cell>
          <cell r="F88">
            <v>39554.19</v>
          </cell>
          <cell r="G88">
            <v>0</v>
          </cell>
          <cell r="H88">
            <v>39554.19</v>
          </cell>
        </row>
        <row r="89">
          <cell r="B89" t="str">
            <v>I2025-531-160</v>
          </cell>
          <cell r="D89">
            <v>0</v>
          </cell>
          <cell r="E89">
            <v>6249</v>
          </cell>
          <cell r="F89">
            <v>6249</v>
          </cell>
          <cell r="G89">
            <v>0</v>
          </cell>
          <cell r="H89">
            <v>0</v>
          </cell>
        </row>
        <row r="90">
          <cell r="B90" t="str">
            <v>I2025-531-250</v>
          </cell>
          <cell r="D90">
            <v>0</v>
          </cell>
          <cell r="E90">
            <v>208372.03</v>
          </cell>
          <cell r="F90">
            <v>208372.03</v>
          </cell>
          <cell r="G90">
            <v>0</v>
          </cell>
          <cell r="H90">
            <v>208372.03</v>
          </cell>
        </row>
        <row r="91">
          <cell r="B91" t="str">
            <v>I2025-531-256</v>
          </cell>
          <cell r="D91">
            <v>1.86</v>
          </cell>
          <cell r="E91">
            <v>249216.58</v>
          </cell>
          <cell r="F91">
            <v>249216.58</v>
          </cell>
          <cell r="G91">
            <v>0</v>
          </cell>
          <cell r="H91">
            <v>192639.04</v>
          </cell>
        </row>
        <row r="92">
          <cell r="B92" t="str">
            <v>I2025-531-280</v>
          </cell>
          <cell r="D92">
            <v>294.62</v>
          </cell>
          <cell r="E92">
            <v>25000</v>
          </cell>
          <cell r="F92">
            <v>24943.11</v>
          </cell>
          <cell r="G92">
            <v>0</v>
          </cell>
          <cell r="H92">
            <v>18943.11</v>
          </cell>
        </row>
        <row r="93">
          <cell r="B93" t="str">
            <v>I2025-533G</v>
          </cell>
          <cell r="D93">
            <v>1056.95</v>
          </cell>
          <cell r="E93">
            <v>1322377</v>
          </cell>
          <cell r="F93">
            <v>1320904.3999999999</v>
          </cell>
          <cell r="G93">
            <v>0</v>
          </cell>
          <cell r="H93">
            <v>1207602.8800000001</v>
          </cell>
        </row>
        <row r="94">
          <cell r="B94" t="str">
            <v>I2025-533</v>
          </cell>
          <cell r="D94">
            <v>1056.95</v>
          </cell>
          <cell r="E94">
            <v>75346.490000000005</v>
          </cell>
          <cell r="F94">
            <v>75346.490000000005</v>
          </cell>
          <cell r="G94">
            <v>0</v>
          </cell>
          <cell r="H94">
            <v>75346.490000000005</v>
          </cell>
        </row>
        <row r="95">
          <cell r="B95" t="str">
            <v>I2025-533-103</v>
          </cell>
          <cell r="D95">
            <v>1056.95</v>
          </cell>
          <cell r="E95">
            <v>75346.490000000005</v>
          </cell>
          <cell r="F95">
            <v>75346.490000000005</v>
          </cell>
          <cell r="G95">
            <v>0</v>
          </cell>
          <cell r="H95">
            <v>75346.490000000005</v>
          </cell>
        </row>
        <row r="96">
          <cell r="B96" t="str">
            <v>I2025-538</v>
          </cell>
          <cell r="D96">
            <v>0</v>
          </cell>
          <cell r="E96">
            <v>587301.16</v>
          </cell>
          <cell r="F96">
            <v>586392.07999999996</v>
          </cell>
          <cell r="G96">
            <v>0</v>
          </cell>
          <cell r="H96">
            <v>548281.68000000005</v>
          </cell>
        </row>
        <row r="97">
          <cell r="B97" t="str">
            <v>I2025-538-250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B98" t="str">
            <v>I2025-538-251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B99" t="str">
            <v>I2025-538-252</v>
          </cell>
          <cell r="D99">
            <v>0</v>
          </cell>
          <cell r="E99">
            <v>144643.01999999999</v>
          </cell>
          <cell r="F99">
            <v>144643.01999999999</v>
          </cell>
          <cell r="G99">
            <v>0</v>
          </cell>
          <cell r="H99">
            <v>144643.01999999999</v>
          </cell>
        </row>
        <row r="100">
          <cell r="B100" t="str">
            <v>I2025-538-253</v>
          </cell>
          <cell r="D100">
            <v>0</v>
          </cell>
          <cell r="E100">
            <v>47693.62</v>
          </cell>
          <cell r="F100">
            <v>47693.57</v>
          </cell>
          <cell r="G100">
            <v>0</v>
          </cell>
          <cell r="H100">
            <v>37145.550000000003</v>
          </cell>
        </row>
        <row r="101">
          <cell r="B101" t="str">
            <v>I2025-538-254</v>
          </cell>
          <cell r="D101">
            <v>0</v>
          </cell>
          <cell r="E101">
            <v>190616.39</v>
          </cell>
          <cell r="F101">
            <v>189707.36</v>
          </cell>
          <cell r="G101">
            <v>0</v>
          </cell>
          <cell r="H101">
            <v>189707.36</v>
          </cell>
        </row>
        <row r="102">
          <cell r="B102" t="str">
            <v>I2025-538-255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B103" t="str">
            <v>I2025-538-256</v>
          </cell>
          <cell r="D103">
            <v>0</v>
          </cell>
          <cell r="E103">
            <v>68205.38</v>
          </cell>
          <cell r="F103">
            <v>68205.38</v>
          </cell>
          <cell r="G103">
            <v>0</v>
          </cell>
          <cell r="H103">
            <v>68205.38</v>
          </cell>
        </row>
        <row r="104">
          <cell r="B104" t="str">
            <v>I2025-538-285</v>
          </cell>
          <cell r="D104">
            <v>0</v>
          </cell>
          <cell r="E104">
            <v>4844.7</v>
          </cell>
          <cell r="F104">
            <v>4844.7</v>
          </cell>
          <cell r="G104">
            <v>0</v>
          </cell>
          <cell r="H104">
            <v>4844.7</v>
          </cell>
        </row>
        <row r="105">
          <cell r="B105" t="str">
            <v>I2025-538-311</v>
          </cell>
          <cell r="D105">
            <v>0</v>
          </cell>
          <cell r="E105">
            <v>1022.65</v>
          </cell>
          <cell r="F105">
            <v>1022.65</v>
          </cell>
          <cell r="G105">
            <v>0</v>
          </cell>
          <cell r="H105">
            <v>1022.65</v>
          </cell>
        </row>
        <row r="106">
          <cell r="B106" t="str">
            <v>I2025-538-490</v>
          </cell>
          <cell r="D106">
            <v>0</v>
          </cell>
          <cell r="E106">
            <v>87641.19</v>
          </cell>
          <cell r="F106">
            <v>87641.19</v>
          </cell>
          <cell r="G106">
            <v>0</v>
          </cell>
          <cell r="H106">
            <v>76645.210000000006</v>
          </cell>
        </row>
        <row r="107">
          <cell r="B107" t="str">
            <v>I2025-538-491</v>
          </cell>
          <cell r="D107">
            <v>0</v>
          </cell>
          <cell r="E107">
            <v>42634.21</v>
          </cell>
          <cell r="F107">
            <v>42634.21</v>
          </cell>
          <cell r="G107">
            <v>0</v>
          </cell>
          <cell r="H107">
            <v>26067.81</v>
          </cell>
        </row>
        <row r="108">
          <cell r="B108" t="str">
            <v>I2025-685</v>
          </cell>
          <cell r="D108">
            <v>0</v>
          </cell>
          <cell r="E108">
            <v>529339.68999999994</v>
          </cell>
          <cell r="F108">
            <v>529339.69000000006</v>
          </cell>
          <cell r="G108">
            <v>0</v>
          </cell>
          <cell r="H108">
            <v>529339.69000000006</v>
          </cell>
        </row>
        <row r="109">
          <cell r="B109" t="str">
            <v>I2025-685-103</v>
          </cell>
          <cell r="D109">
            <v>4946.9399999999996</v>
          </cell>
          <cell r="E109">
            <v>520473.45</v>
          </cell>
          <cell r="F109">
            <v>520473.45</v>
          </cell>
          <cell r="G109">
            <v>0</v>
          </cell>
          <cell r="H109">
            <v>520473.45</v>
          </cell>
        </row>
        <row r="110">
          <cell r="B110" t="str">
            <v>I2025-685-280</v>
          </cell>
          <cell r="D110">
            <v>0</v>
          </cell>
          <cell r="E110">
            <v>8866.24</v>
          </cell>
          <cell r="F110">
            <v>8866.24</v>
          </cell>
          <cell r="G110">
            <v>0</v>
          </cell>
          <cell r="H110">
            <v>8866.24</v>
          </cell>
        </row>
        <row r="111">
          <cell r="B111" t="str">
            <v>I2025-991</v>
          </cell>
          <cell r="D111">
            <v>0</v>
          </cell>
          <cell r="E111">
            <v>130389.66</v>
          </cell>
          <cell r="F111">
            <v>129826.14</v>
          </cell>
          <cell r="G111">
            <v>0</v>
          </cell>
          <cell r="H111">
            <v>54635.020000000004</v>
          </cell>
        </row>
        <row r="112">
          <cell r="B112" t="str">
            <v>I2025-991-010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B113" t="str">
            <v>I2025-991-370</v>
          </cell>
          <cell r="D113">
            <v>16000</v>
          </cell>
          <cell r="E113">
            <v>54510.400000000001</v>
          </cell>
          <cell r="F113">
            <v>54510.400000000001</v>
          </cell>
          <cell r="G113">
            <v>0</v>
          </cell>
          <cell r="H113">
            <v>54510.400000000001</v>
          </cell>
        </row>
        <row r="114">
          <cell r="B114" t="str">
            <v>I2025-991-371</v>
          </cell>
          <cell r="D114">
            <v>0</v>
          </cell>
          <cell r="E114">
            <v>688.14</v>
          </cell>
          <cell r="F114">
            <v>124.62</v>
          </cell>
          <cell r="G114">
            <v>0</v>
          </cell>
          <cell r="H114">
            <v>124.62</v>
          </cell>
        </row>
        <row r="115">
          <cell r="B115" t="str">
            <v>I2025-991-376</v>
          </cell>
          <cell r="D115">
            <v>0</v>
          </cell>
          <cell r="E115">
            <v>75191.12</v>
          </cell>
          <cell r="F115">
            <v>75191.12</v>
          </cell>
          <cell r="G115">
            <v>0</v>
          </cell>
          <cell r="H115">
            <v>0</v>
          </cell>
        </row>
        <row r="116">
          <cell r="B116" t="str">
            <v>I2025-535</v>
          </cell>
          <cell r="D116">
            <v>0</v>
          </cell>
          <cell r="E116">
            <v>3921.3</v>
          </cell>
          <cell r="F116">
            <v>3921.3</v>
          </cell>
          <cell r="G116">
            <v>0</v>
          </cell>
          <cell r="H116">
            <v>3921.3</v>
          </cell>
        </row>
        <row r="117">
          <cell r="B117" t="str">
            <v>I2025-535-160</v>
          </cell>
          <cell r="D117">
            <v>0</v>
          </cell>
          <cell r="E117">
            <v>2240.89</v>
          </cell>
          <cell r="F117">
            <v>2240.89</v>
          </cell>
          <cell r="G117">
            <v>0</v>
          </cell>
          <cell r="H117">
            <v>2240.89</v>
          </cell>
        </row>
        <row r="118">
          <cell r="B118" t="str">
            <v>I2025-535-280</v>
          </cell>
          <cell r="D118">
            <v>0</v>
          </cell>
          <cell r="E118">
            <v>1680.41</v>
          </cell>
          <cell r="F118">
            <v>1680.41</v>
          </cell>
          <cell r="G118">
            <v>0</v>
          </cell>
          <cell r="H118">
            <v>1680.41</v>
          </cell>
        </row>
        <row r="119">
          <cell r="B119" t="str">
            <v>I2025-536G</v>
          </cell>
          <cell r="D119">
            <v>1529980.93</v>
          </cell>
          <cell r="E119">
            <v>19406952.629999999</v>
          </cell>
          <cell r="F119">
            <v>17948664.620000001</v>
          </cell>
          <cell r="G119">
            <v>0</v>
          </cell>
          <cell r="H119">
            <v>12145213.6</v>
          </cell>
        </row>
        <row r="120">
          <cell r="B120" t="str">
            <v>I2025-536</v>
          </cell>
          <cell r="D120">
            <v>0</v>
          </cell>
          <cell r="E120">
            <v>15181764.73</v>
          </cell>
          <cell r="F120">
            <v>15067912.080000002</v>
          </cell>
          <cell r="G120">
            <v>0</v>
          </cell>
          <cell r="H120">
            <v>9312506.25</v>
          </cell>
        </row>
        <row r="121">
          <cell r="B121" t="str">
            <v>I2025-536-070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B122" t="str">
            <v>I2025-536-071</v>
          </cell>
          <cell r="D122">
            <v>0</v>
          </cell>
          <cell r="E122">
            <v>725933.6</v>
          </cell>
          <cell r="F122">
            <v>681644.31</v>
          </cell>
          <cell r="G122">
            <v>0</v>
          </cell>
          <cell r="H122">
            <v>500222.52</v>
          </cell>
        </row>
        <row r="123">
          <cell r="B123" t="str">
            <v>I2025-536-072</v>
          </cell>
          <cell r="D123">
            <v>0</v>
          </cell>
          <cell r="E123">
            <v>9496200</v>
          </cell>
          <cell r="F123">
            <v>9426921.5899999999</v>
          </cell>
          <cell r="G123">
            <v>0</v>
          </cell>
          <cell r="H123">
            <v>4172750.19</v>
          </cell>
        </row>
        <row r="124">
          <cell r="B124" t="str">
            <v>I2025-536-073</v>
          </cell>
          <cell r="D124">
            <v>0</v>
          </cell>
          <cell r="E124">
            <v>4831954.43</v>
          </cell>
          <cell r="F124">
            <v>4831669.4800000004</v>
          </cell>
          <cell r="G124">
            <v>0</v>
          </cell>
          <cell r="H124">
            <v>4516404.17</v>
          </cell>
        </row>
        <row r="125">
          <cell r="B125" t="str">
            <v>I2025-536-081</v>
          </cell>
          <cell r="D125">
            <v>0</v>
          </cell>
          <cell r="E125">
            <v>42768.639999999999</v>
          </cell>
          <cell r="F125">
            <v>42768.639999999999</v>
          </cell>
          <cell r="G125">
            <v>0</v>
          </cell>
          <cell r="H125">
            <v>38221.31</v>
          </cell>
        </row>
        <row r="126">
          <cell r="B126" t="str">
            <v>I2025-536-130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B127" t="str">
            <v>I2025-536-131</v>
          </cell>
          <cell r="D127">
            <v>0</v>
          </cell>
          <cell r="E127">
            <v>40000</v>
          </cell>
          <cell r="F127">
            <v>40000</v>
          </cell>
          <cell r="G127">
            <v>0</v>
          </cell>
          <cell r="H127">
            <v>40000</v>
          </cell>
        </row>
        <row r="128">
          <cell r="B128" t="str">
            <v>I2025-536-133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</row>
        <row r="129">
          <cell r="B129" t="str">
            <v>I2025-536-254</v>
          </cell>
          <cell r="D129">
            <v>0</v>
          </cell>
          <cell r="E129">
            <v>8414.56</v>
          </cell>
          <cell r="F129">
            <v>8414.56</v>
          </cell>
          <cell r="G129">
            <v>0</v>
          </cell>
          <cell r="H129">
            <v>8414.56</v>
          </cell>
        </row>
        <row r="130">
          <cell r="B130" t="str">
            <v>I2025-536-258</v>
          </cell>
          <cell r="D130">
            <v>0</v>
          </cell>
          <cell r="E130">
            <v>36493.5</v>
          </cell>
          <cell r="F130">
            <v>36493.5</v>
          </cell>
          <cell r="G130">
            <v>0</v>
          </cell>
          <cell r="H130">
            <v>36493.5</v>
          </cell>
        </row>
        <row r="131">
          <cell r="B131" t="str">
            <v>I2025-537G</v>
          </cell>
          <cell r="D131">
            <v>1529980.93</v>
          </cell>
          <cell r="E131">
            <v>4225187.9000000004</v>
          </cell>
          <cell r="F131">
            <v>2880752.5399999996</v>
          </cell>
          <cell r="G131">
            <v>0</v>
          </cell>
          <cell r="H131">
            <v>2832707.3499999996</v>
          </cell>
        </row>
        <row r="132">
          <cell r="B132" t="str">
            <v>I2025-537</v>
          </cell>
          <cell r="D132">
            <v>1529980.93</v>
          </cell>
          <cell r="E132">
            <v>4136200.83</v>
          </cell>
          <cell r="F132">
            <v>2791765.4699999997</v>
          </cell>
          <cell r="G132">
            <v>0</v>
          </cell>
          <cell r="H132">
            <v>2743720.28</v>
          </cell>
        </row>
        <row r="133">
          <cell r="B133" t="str">
            <v>I2025-537-391</v>
          </cell>
          <cell r="D133">
            <v>0</v>
          </cell>
          <cell r="E133">
            <v>146717.65</v>
          </cell>
          <cell r="F133">
            <v>146717.65</v>
          </cell>
          <cell r="G133">
            <v>0</v>
          </cell>
          <cell r="H133">
            <v>146717.65</v>
          </cell>
        </row>
        <row r="134">
          <cell r="B134" t="str">
            <v>I2025-537-392</v>
          </cell>
          <cell r="D134">
            <v>764173.76</v>
          </cell>
          <cell r="E134">
            <v>1881443.52</v>
          </cell>
          <cell r="F134">
            <v>926676.69</v>
          </cell>
          <cell r="G134">
            <v>0</v>
          </cell>
          <cell r="H134">
            <v>926676.69</v>
          </cell>
        </row>
        <row r="135">
          <cell r="B135" t="str">
            <v>I2025-537-395</v>
          </cell>
          <cell r="D135">
            <v>0</v>
          </cell>
          <cell r="E135">
            <v>14880</v>
          </cell>
          <cell r="F135">
            <v>14880</v>
          </cell>
          <cell r="G135">
            <v>0</v>
          </cell>
          <cell r="H135">
            <v>0</v>
          </cell>
        </row>
        <row r="136">
          <cell r="B136" t="str">
            <v>I2025-537-396</v>
          </cell>
          <cell r="D136">
            <v>1529980.93</v>
          </cell>
          <cell r="E136">
            <v>2093159.66</v>
          </cell>
          <cell r="F136">
            <v>1703491.13</v>
          </cell>
          <cell r="G136">
            <v>0</v>
          </cell>
          <cell r="H136">
            <v>1670325.94</v>
          </cell>
        </row>
        <row r="137">
          <cell r="B137" t="str">
            <v>I2025-687</v>
          </cell>
          <cell r="D137">
            <v>0</v>
          </cell>
          <cell r="E137">
            <v>88987.07</v>
          </cell>
          <cell r="F137">
            <v>88987.07</v>
          </cell>
          <cell r="G137">
            <v>0</v>
          </cell>
          <cell r="H137">
            <v>88987.07</v>
          </cell>
        </row>
        <row r="138">
          <cell r="B138" t="str">
            <v>I2025-687-390</v>
          </cell>
          <cell r="D138">
            <v>0</v>
          </cell>
          <cell r="E138">
            <v>88987.07</v>
          </cell>
          <cell r="F138">
            <v>88987.07</v>
          </cell>
          <cell r="G138">
            <v>0</v>
          </cell>
          <cell r="H138">
            <v>88987.07</v>
          </cell>
        </row>
        <row r="139">
          <cell r="B139" t="str">
            <v>I2025-680G</v>
          </cell>
          <cell r="D139">
            <v>0</v>
          </cell>
          <cell r="E139">
            <v>35371.410000000003</v>
          </cell>
          <cell r="F139">
            <v>35371.410000000003</v>
          </cell>
          <cell r="G139">
            <v>0</v>
          </cell>
          <cell r="H139">
            <v>35371.410000000003</v>
          </cell>
        </row>
        <row r="140">
          <cell r="B140" t="str">
            <v>I2025-681</v>
          </cell>
          <cell r="D140">
            <v>0</v>
          </cell>
          <cell r="E140">
            <v>35371.410000000003</v>
          </cell>
          <cell r="F140">
            <v>35371.410000000003</v>
          </cell>
          <cell r="G140">
            <v>0</v>
          </cell>
          <cell r="H140">
            <v>35371.410000000003</v>
          </cell>
        </row>
        <row r="141">
          <cell r="B141" t="str">
            <v>I2025-681-070</v>
          </cell>
          <cell r="D141">
            <v>0</v>
          </cell>
          <cell r="E141">
            <v>9000</v>
          </cell>
          <cell r="F141">
            <v>9000</v>
          </cell>
          <cell r="G141">
            <v>0</v>
          </cell>
          <cell r="H141">
            <v>9000</v>
          </cell>
        </row>
        <row r="142">
          <cell r="B142" t="str">
            <v>I2025-681-071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B143" t="str">
            <v>I2025-681-250</v>
          </cell>
          <cell r="D143">
            <v>0</v>
          </cell>
          <cell r="E143">
            <v>26371.41</v>
          </cell>
          <cell r="F143">
            <v>26371.41</v>
          </cell>
          <cell r="G143">
            <v>0</v>
          </cell>
          <cell r="H143">
            <v>26371.41</v>
          </cell>
        </row>
        <row r="144">
          <cell r="B144" t="str">
            <v>I2025-681-280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</row>
        <row r="145">
          <cell r="B145" t="str">
            <v>I2025-684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I2025-684-106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B147" t="str">
            <v>I2025-686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B148" t="str">
            <v>I2025-686-280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B149" t="str">
            <v>I2025-550G</v>
          </cell>
          <cell r="D149">
            <v>36182059.799999997</v>
          </cell>
          <cell r="E149">
            <v>173634939.81</v>
          </cell>
          <cell r="F149">
            <v>153716258.25</v>
          </cell>
          <cell r="G149">
            <v>0</v>
          </cell>
          <cell r="H149">
            <v>127055232.13</v>
          </cell>
        </row>
        <row r="150">
          <cell r="B150" t="str">
            <v>I2025-550</v>
          </cell>
          <cell r="D150">
            <v>35477372.609999999</v>
          </cell>
          <cell r="E150">
            <v>125209647.02</v>
          </cell>
          <cell r="F150">
            <v>110504802.34000002</v>
          </cell>
          <cell r="G150">
            <v>0</v>
          </cell>
          <cell r="H150">
            <v>86841241</v>
          </cell>
        </row>
        <row r="151">
          <cell r="B151" t="str">
            <v>I2025-550-070</v>
          </cell>
          <cell r="D151">
            <v>0</v>
          </cell>
          <cell r="E151">
            <v>55903.98</v>
          </cell>
          <cell r="F151">
            <v>55903.98</v>
          </cell>
          <cell r="G151">
            <v>0</v>
          </cell>
          <cell r="H151">
            <v>0</v>
          </cell>
        </row>
        <row r="152">
          <cell r="B152" t="str">
            <v>I2025-550-071</v>
          </cell>
          <cell r="D152">
            <v>484.86</v>
          </cell>
          <cell r="E152">
            <v>7113726.6900000004</v>
          </cell>
          <cell r="F152">
            <v>7064170.6500000004</v>
          </cell>
          <cell r="G152">
            <v>0</v>
          </cell>
          <cell r="H152">
            <v>4792161.3</v>
          </cell>
        </row>
        <row r="153">
          <cell r="B153" t="str">
            <v>I2025-550-100</v>
          </cell>
          <cell r="D153">
            <v>484.86</v>
          </cell>
          <cell r="E153">
            <v>345978.45</v>
          </cell>
          <cell r="F153">
            <v>345978.45</v>
          </cell>
          <cell r="G153">
            <v>0</v>
          </cell>
          <cell r="H153">
            <v>172778.84</v>
          </cell>
        </row>
        <row r="154">
          <cell r="B154" t="str">
            <v>I2025-550-104</v>
          </cell>
          <cell r="D154">
            <v>0</v>
          </cell>
          <cell r="E154">
            <v>1907570.48</v>
          </cell>
          <cell r="F154">
            <v>1907570.48</v>
          </cell>
          <cell r="G154">
            <v>0</v>
          </cell>
          <cell r="H154">
            <v>0</v>
          </cell>
        </row>
        <row r="155">
          <cell r="B155" t="str">
            <v>I2025-550-107</v>
          </cell>
          <cell r="D155">
            <v>0</v>
          </cell>
          <cell r="E155">
            <v>49534.8</v>
          </cell>
          <cell r="F155">
            <v>49534.8</v>
          </cell>
          <cell r="G155">
            <v>0</v>
          </cell>
          <cell r="H155">
            <v>47602.8</v>
          </cell>
        </row>
        <row r="156">
          <cell r="B156" t="str">
            <v>I2025-550-110</v>
          </cell>
          <cell r="D156">
            <v>0</v>
          </cell>
          <cell r="E156">
            <v>329268.86</v>
          </cell>
          <cell r="F156">
            <v>329268.58</v>
          </cell>
          <cell r="G156">
            <v>0</v>
          </cell>
          <cell r="H156">
            <v>320244.33</v>
          </cell>
        </row>
        <row r="157">
          <cell r="B157" t="str">
            <v>I2025-550-112</v>
          </cell>
          <cell r="D157">
            <v>0</v>
          </cell>
          <cell r="E157">
            <v>328647.76</v>
          </cell>
          <cell r="F157">
            <v>25457.86</v>
          </cell>
          <cell r="G157">
            <v>0</v>
          </cell>
          <cell r="H157">
            <v>25457.86</v>
          </cell>
        </row>
        <row r="158">
          <cell r="B158" t="str">
            <v>I2025-550-113</v>
          </cell>
          <cell r="D158">
            <v>0</v>
          </cell>
          <cell r="E158">
            <v>157285.71</v>
          </cell>
          <cell r="F158">
            <v>155494.57999999999</v>
          </cell>
          <cell r="G158">
            <v>0</v>
          </cell>
          <cell r="H158">
            <v>155494.57999999999</v>
          </cell>
        </row>
        <row r="159">
          <cell r="B159" t="str">
            <v>I2025-550-116</v>
          </cell>
          <cell r="D159">
            <v>46080.9</v>
          </cell>
          <cell r="E159">
            <v>360883.55</v>
          </cell>
          <cell r="F159">
            <v>360883.55</v>
          </cell>
          <cell r="G159">
            <v>0</v>
          </cell>
          <cell r="H159">
            <v>0</v>
          </cell>
        </row>
        <row r="160">
          <cell r="B160" t="str">
            <v>I2025-550-117</v>
          </cell>
          <cell r="D160">
            <v>0</v>
          </cell>
          <cell r="E160">
            <v>46897.67</v>
          </cell>
          <cell r="F160">
            <v>36253.15</v>
          </cell>
          <cell r="G160">
            <v>0</v>
          </cell>
          <cell r="H160">
            <v>36253.15</v>
          </cell>
        </row>
        <row r="161">
          <cell r="B161" t="str">
            <v>I2025-550-118</v>
          </cell>
          <cell r="D161">
            <v>0</v>
          </cell>
          <cell r="E161">
            <v>314586.19</v>
          </cell>
          <cell r="F161">
            <v>314586.19</v>
          </cell>
          <cell r="G161">
            <v>0</v>
          </cell>
          <cell r="H161">
            <v>0</v>
          </cell>
        </row>
        <row r="162">
          <cell r="B162" t="str">
            <v>I2025-550-119</v>
          </cell>
          <cell r="D162">
            <v>0</v>
          </cell>
          <cell r="E162">
            <v>48537.07</v>
          </cell>
          <cell r="F162">
            <v>48537.07</v>
          </cell>
          <cell r="G162">
            <v>0</v>
          </cell>
          <cell r="H162">
            <v>0</v>
          </cell>
        </row>
        <row r="163">
          <cell r="B163" t="str">
            <v>I2025-550-122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B164" t="str">
            <v>I2025-550-123</v>
          </cell>
          <cell r="D164">
            <v>0</v>
          </cell>
          <cell r="E164">
            <v>112163.93</v>
          </cell>
          <cell r="F164">
            <v>112163.93</v>
          </cell>
          <cell r="G164">
            <v>0</v>
          </cell>
          <cell r="H164">
            <v>0</v>
          </cell>
        </row>
        <row r="165">
          <cell r="B165" t="str">
            <v>I2025-550-129</v>
          </cell>
          <cell r="D165">
            <v>0</v>
          </cell>
          <cell r="E165">
            <v>154872.94</v>
          </cell>
          <cell r="F165">
            <v>154872.94</v>
          </cell>
          <cell r="G165">
            <v>0</v>
          </cell>
          <cell r="H165">
            <v>154872.94</v>
          </cell>
        </row>
        <row r="166">
          <cell r="B166" t="str">
            <v>I2025-550-130</v>
          </cell>
          <cell r="D166">
            <v>0</v>
          </cell>
          <cell r="E166">
            <v>90522.13</v>
          </cell>
          <cell r="F166">
            <v>90522.13</v>
          </cell>
          <cell r="G166">
            <v>0</v>
          </cell>
          <cell r="H166">
            <v>0</v>
          </cell>
        </row>
        <row r="167">
          <cell r="B167" t="str">
            <v>I2025-550-131</v>
          </cell>
          <cell r="D167">
            <v>0</v>
          </cell>
          <cell r="E167">
            <v>399853.07</v>
          </cell>
          <cell r="F167">
            <v>399853.07</v>
          </cell>
          <cell r="G167">
            <v>0</v>
          </cell>
          <cell r="H167">
            <v>369412.66</v>
          </cell>
        </row>
        <row r="168">
          <cell r="B168" t="str">
            <v>I2025-550-132</v>
          </cell>
          <cell r="D168">
            <v>0</v>
          </cell>
          <cell r="E168">
            <v>3054927.39</v>
          </cell>
          <cell r="F168">
            <v>3054927.39</v>
          </cell>
          <cell r="G168">
            <v>0</v>
          </cell>
          <cell r="H168">
            <v>3269888.27</v>
          </cell>
        </row>
        <row r="169">
          <cell r="B169" t="str">
            <v>I2025-550-133</v>
          </cell>
          <cell r="D169">
            <v>0</v>
          </cell>
          <cell r="E169">
            <v>3029949.02</v>
          </cell>
          <cell r="F169">
            <v>3029949.02</v>
          </cell>
          <cell r="G169">
            <v>0</v>
          </cell>
          <cell r="H169">
            <v>2575687.08</v>
          </cell>
        </row>
        <row r="170">
          <cell r="B170" t="str">
            <v>I2025-550-134</v>
          </cell>
          <cell r="D170">
            <v>0</v>
          </cell>
          <cell r="E170">
            <v>1299579</v>
          </cell>
          <cell r="F170">
            <v>1299579</v>
          </cell>
          <cell r="G170">
            <v>0</v>
          </cell>
          <cell r="H170">
            <v>167531.94</v>
          </cell>
        </row>
        <row r="171">
          <cell r="B171" t="str">
            <v>I2025-550-135</v>
          </cell>
          <cell r="D171">
            <v>0</v>
          </cell>
          <cell r="E171">
            <v>2690027.13</v>
          </cell>
          <cell r="F171">
            <v>2690027.13</v>
          </cell>
          <cell r="G171">
            <v>0</v>
          </cell>
          <cell r="H171">
            <v>2303595.16</v>
          </cell>
        </row>
        <row r="172">
          <cell r="B172" t="str">
            <v>I2025-550-137</v>
          </cell>
          <cell r="D172">
            <v>0</v>
          </cell>
          <cell r="E172">
            <v>14306883.48</v>
          </cell>
          <cell r="F172">
            <v>14226437.539999999</v>
          </cell>
          <cell r="G172">
            <v>0</v>
          </cell>
          <cell r="H172">
            <v>13698849.85</v>
          </cell>
        </row>
        <row r="173">
          <cell r="B173" t="str">
            <v>I2025-550-144</v>
          </cell>
          <cell r="D173">
            <v>0</v>
          </cell>
          <cell r="E173">
            <v>238416.15</v>
          </cell>
          <cell r="F173">
            <v>238416.15</v>
          </cell>
          <cell r="G173">
            <v>0</v>
          </cell>
          <cell r="H173">
            <v>238416.15</v>
          </cell>
        </row>
        <row r="174">
          <cell r="B174" t="str">
            <v>I2025-550-145</v>
          </cell>
          <cell r="D174">
            <v>0</v>
          </cell>
          <cell r="E174">
            <v>20004.47</v>
          </cell>
          <cell r="F174">
            <v>11651.88</v>
          </cell>
          <cell r="G174">
            <v>0</v>
          </cell>
          <cell r="H174">
            <v>11651.88</v>
          </cell>
        </row>
        <row r="175">
          <cell r="B175" t="str">
            <v>I2025-550-146</v>
          </cell>
          <cell r="D175">
            <v>0</v>
          </cell>
          <cell r="E175">
            <v>25704.82</v>
          </cell>
          <cell r="F175">
            <v>25704.82</v>
          </cell>
          <cell r="G175">
            <v>0</v>
          </cell>
          <cell r="H175">
            <v>25704.82</v>
          </cell>
        </row>
        <row r="176">
          <cell r="B176" t="str">
            <v>I2025-550-147</v>
          </cell>
          <cell r="D176">
            <v>0</v>
          </cell>
          <cell r="E176">
            <v>337242.29</v>
          </cell>
          <cell r="F176">
            <v>337241.81</v>
          </cell>
          <cell r="G176">
            <v>0</v>
          </cell>
          <cell r="H176">
            <v>337241.81</v>
          </cell>
        </row>
        <row r="177">
          <cell r="B177" t="str">
            <v>I2025-550-148</v>
          </cell>
          <cell r="D177">
            <v>0</v>
          </cell>
          <cell r="E177">
            <v>10689092.57</v>
          </cell>
          <cell r="F177">
            <v>10686572.779999999</v>
          </cell>
          <cell r="G177">
            <v>0</v>
          </cell>
          <cell r="H177">
            <v>10686572.779999999</v>
          </cell>
        </row>
        <row r="178">
          <cell r="B178" t="str">
            <v>I2025-550-149</v>
          </cell>
          <cell r="D178">
            <v>0</v>
          </cell>
          <cell r="E178">
            <v>17783293.109999999</v>
          </cell>
          <cell r="F178">
            <v>17783293.109999999</v>
          </cell>
          <cell r="G178">
            <v>0</v>
          </cell>
          <cell r="H178">
            <v>17564044.780000001</v>
          </cell>
        </row>
        <row r="179">
          <cell r="B179" t="str">
            <v>I2025-550-150</v>
          </cell>
          <cell r="D179">
            <v>14536.85</v>
          </cell>
          <cell r="E179">
            <v>365721.1</v>
          </cell>
          <cell r="F179">
            <v>365721.1</v>
          </cell>
          <cell r="G179">
            <v>0</v>
          </cell>
          <cell r="H179">
            <v>360632.81</v>
          </cell>
        </row>
        <row r="180">
          <cell r="B180" t="str">
            <v>I2025-550-151</v>
          </cell>
          <cell r="D180">
            <v>0</v>
          </cell>
          <cell r="E180">
            <v>6002393.5700000003</v>
          </cell>
          <cell r="F180">
            <v>5994602.1900000004</v>
          </cell>
          <cell r="G180">
            <v>0</v>
          </cell>
          <cell r="H180">
            <v>5657151.1900000004</v>
          </cell>
        </row>
        <row r="181">
          <cell r="B181" t="str">
            <v>I2025-550-152</v>
          </cell>
          <cell r="D181">
            <v>0</v>
          </cell>
          <cell r="E181">
            <v>153494.60999999999</v>
          </cell>
          <cell r="F181">
            <v>153494.60999999999</v>
          </cell>
          <cell r="G181">
            <v>0</v>
          </cell>
          <cell r="H181">
            <v>143566.57</v>
          </cell>
        </row>
        <row r="182">
          <cell r="B182" t="str">
            <v>I2025-550-153</v>
          </cell>
          <cell r="D182">
            <v>0</v>
          </cell>
          <cell r="E182">
            <v>4767074.82</v>
          </cell>
          <cell r="F182">
            <v>4757611.03</v>
          </cell>
          <cell r="G182">
            <v>0</v>
          </cell>
          <cell r="H182">
            <v>4752281.3</v>
          </cell>
        </row>
        <row r="183">
          <cell r="B183" t="str">
            <v>I2025-550-154</v>
          </cell>
          <cell r="D183">
            <v>0</v>
          </cell>
          <cell r="E183">
            <v>171400.77</v>
          </cell>
          <cell r="F183">
            <v>171120.02</v>
          </cell>
          <cell r="G183">
            <v>0</v>
          </cell>
          <cell r="H183">
            <v>148683.82</v>
          </cell>
        </row>
        <row r="184">
          <cell r="B184" t="str">
            <v>I2025-550-155</v>
          </cell>
          <cell r="D184">
            <v>0</v>
          </cell>
          <cell r="E184">
            <v>4097197.21</v>
          </cell>
          <cell r="F184">
            <v>4096233.51</v>
          </cell>
          <cell r="G184">
            <v>0</v>
          </cell>
          <cell r="H184">
            <v>4096233.51</v>
          </cell>
        </row>
        <row r="185">
          <cell r="B185" t="str">
            <v>I2025-550-156</v>
          </cell>
          <cell r="D185">
            <v>0</v>
          </cell>
          <cell r="E185">
            <v>172771.8</v>
          </cell>
          <cell r="F185">
            <v>150085.32999999999</v>
          </cell>
          <cell r="G185">
            <v>0</v>
          </cell>
          <cell r="H185">
            <v>150085.32999999999</v>
          </cell>
        </row>
        <row r="186">
          <cell r="B186" t="str">
            <v>I2025-550-157</v>
          </cell>
          <cell r="D186">
            <v>0</v>
          </cell>
          <cell r="E186">
            <v>418730.97</v>
          </cell>
          <cell r="F186">
            <v>418730.97</v>
          </cell>
          <cell r="G186">
            <v>0</v>
          </cell>
          <cell r="H186">
            <v>418730.97</v>
          </cell>
        </row>
        <row r="187">
          <cell r="B187" t="str">
            <v>I2025-550-158</v>
          </cell>
          <cell r="D187">
            <v>0</v>
          </cell>
          <cell r="E187">
            <v>283803.19</v>
          </cell>
          <cell r="F187">
            <v>283803.18</v>
          </cell>
          <cell r="G187">
            <v>0</v>
          </cell>
          <cell r="H187">
            <v>283803.18</v>
          </cell>
        </row>
        <row r="188">
          <cell r="B188" t="str">
            <v>I2025-550-159</v>
          </cell>
          <cell r="D188">
            <v>0</v>
          </cell>
          <cell r="E188">
            <v>386681.59</v>
          </cell>
          <cell r="F188">
            <v>386220.37</v>
          </cell>
          <cell r="G188">
            <v>0</v>
          </cell>
          <cell r="H188">
            <v>386220.37</v>
          </cell>
        </row>
        <row r="189">
          <cell r="B189" t="str">
            <v>I2025-550-160</v>
          </cell>
          <cell r="D189">
            <v>0</v>
          </cell>
          <cell r="E189">
            <v>4657817.16</v>
          </cell>
          <cell r="F189">
            <v>4654291.74</v>
          </cell>
          <cell r="G189">
            <v>0</v>
          </cell>
          <cell r="H189">
            <v>3744674.1</v>
          </cell>
        </row>
        <row r="190">
          <cell r="B190" t="str">
            <v>I2025-550-161</v>
          </cell>
          <cell r="D190">
            <v>0</v>
          </cell>
          <cell r="E190">
            <v>218956.04</v>
          </cell>
          <cell r="F190">
            <v>202049.91</v>
          </cell>
          <cell r="G190">
            <v>0</v>
          </cell>
          <cell r="H190">
            <v>0</v>
          </cell>
        </row>
        <row r="191">
          <cell r="B191" t="str">
            <v>I2025-550-220</v>
          </cell>
          <cell r="D191">
            <v>0</v>
          </cell>
          <cell r="E191">
            <v>76014.03</v>
          </cell>
          <cell r="F191">
            <v>76014.03</v>
          </cell>
          <cell r="G191">
            <v>0</v>
          </cell>
          <cell r="H191">
            <v>76014.03</v>
          </cell>
        </row>
        <row r="192">
          <cell r="B192" t="str">
            <v>I2025-550-221</v>
          </cell>
          <cell r="D192">
            <v>0</v>
          </cell>
          <cell r="E192">
            <v>35978.53</v>
          </cell>
          <cell r="F192">
            <v>35978.53</v>
          </cell>
          <cell r="G192">
            <v>0</v>
          </cell>
          <cell r="H192">
            <v>35978.53</v>
          </cell>
        </row>
        <row r="193">
          <cell r="B193" t="str">
            <v>I2025-550-250</v>
          </cell>
          <cell r="D193">
            <v>0</v>
          </cell>
          <cell r="E193">
            <v>31200</v>
          </cell>
          <cell r="F193">
            <v>31199.99</v>
          </cell>
          <cell r="G193">
            <v>0</v>
          </cell>
          <cell r="H193">
            <v>31199.99</v>
          </cell>
        </row>
        <row r="194">
          <cell r="B194" t="str">
            <v>I2025-550-252</v>
          </cell>
          <cell r="D194">
            <v>0</v>
          </cell>
          <cell r="E194">
            <v>383671.19</v>
          </cell>
          <cell r="F194">
            <v>340899.52</v>
          </cell>
          <cell r="G194">
            <v>0</v>
          </cell>
          <cell r="H194">
            <v>216229.41</v>
          </cell>
        </row>
        <row r="195">
          <cell r="B195" t="str">
            <v>I2025-550-253</v>
          </cell>
          <cell r="D195">
            <v>0</v>
          </cell>
          <cell r="E195">
            <v>388927.53</v>
          </cell>
          <cell r="F195">
            <v>350079.53</v>
          </cell>
          <cell r="G195">
            <v>0</v>
          </cell>
          <cell r="H195">
            <v>284032.56</v>
          </cell>
        </row>
        <row r="196">
          <cell r="B196" t="str">
            <v>I2025-550-254</v>
          </cell>
          <cell r="D196">
            <v>0</v>
          </cell>
          <cell r="E196">
            <v>1093807.6399999999</v>
          </cell>
          <cell r="F196">
            <v>1032397.4</v>
          </cell>
          <cell r="G196">
            <v>0</v>
          </cell>
          <cell r="H196">
            <v>683866.93</v>
          </cell>
        </row>
        <row r="197">
          <cell r="B197" t="str">
            <v>I2025-550-255</v>
          </cell>
          <cell r="D197">
            <v>0</v>
          </cell>
          <cell r="E197">
            <v>534912.56000000006</v>
          </cell>
          <cell r="F197">
            <v>534727.34</v>
          </cell>
          <cell r="G197">
            <v>0</v>
          </cell>
          <cell r="H197">
            <v>154423.42000000001</v>
          </cell>
        </row>
        <row r="198">
          <cell r="B198" t="str">
            <v>I2025-550-495</v>
          </cell>
          <cell r="D198">
            <v>35392500</v>
          </cell>
          <cell r="E198">
            <v>35392500</v>
          </cell>
          <cell r="F198">
            <v>21349450</v>
          </cell>
          <cell r="G198">
            <v>0</v>
          </cell>
          <cell r="H198">
            <v>8002500</v>
          </cell>
        </row>
        <row r="199">
          <cell r="B199" t="str">
            <v>I2025-550-496</v>
          </cell>
          <cell r="D199">
            <v>23770</v>
          </cell>
          <cell r="E199">
            <v>213930</v>
          </cell>
          <cell r="F199">
            <v>213930</v>
          </cell>
          <cell r="G199">
            <v>0</v>
          </cell>
          <cell r="H199">
            <v>213930</v>
          </cell>
        </row>
        <row r="200">
          <cell r="B200" t="str">
            <v>I2025-550-498</v>
          </cell>
          <cell r="D200">
            <v>0</v>
          </cell>
          <cell r="E200">
            <v>71310</v>
          </cell>
          <cell r="F200">
            <v>71310</v>
          </cell>
          <cell r="G200">
            <v>0</v>
          </cell>
          <cell r="H200">
            <v>47540</v>
          </cell>
        </row>
        <row r="201">
          <cell r="B201" t="str">
            <v>I2025-502</v>
          </cell>
          <cell r="D201">
            <v>23780.05</v>
          </cell>
          <cell r="E201">
            <v>1681432.63</v>
          </cell>
          <cell r="F201">
            <v>1681432.61</v>
          </cell>
          <cell r="G201">
            <v>0</v>
          </cell>
          <cell r="H201">
            <v>1612842.37</v>
          </cell>
        </row>
        <row r="202">
          <cell r="B202" t="str">
            <v>I2025-502-106</v>
          </cell>
          <cell r="D202">
            <v>23780.05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I2025-502-109</v>
          </cell>
          <cell r="D203">
            <v>0</v>
          </cell>
          <cell r="E203">
            <v>1431710.6</v>
          </cell>
          <cell r="F203">
            <v>1431710.58</v>
          </cell>
          <cell r="G203">
            <v>0</v>
          </cell>
          <cell r="H203">
            <v>1424581.53</v>
          </cell>
        </row>
        <row r="204">
          <cell r="B204" t="str">
            <v>I2025-502-110</v>
          </cell>
          <cell r="D204">
            <v>0</v>
          </cell>
          <cell r="E204">
            <v>249722.03</v>
          </cell>
          <cell r="F204">
            <v>249722.03</v>
          </cell>
          <cell r="G204">
            <v>0</v>
          </cell>
          <cell r="H204">
            <v>188260.84</v>
          </cell>
        </row>
        <row r="205">
          <cell r="B205" t="str">
            <v>I2025-688</v>
          </cell>
          <cell r="D205">
            <v>563209.38</v>
          </cell>
          <cell r="E205">
            <v>38477058.359999999</v>
          </cell>
          <cell r="F205">
            <v>38445367.730000004</v>
          </cell>
          <cell r="G205">
            <v>0</v>
          </cell>
          <cell r="H205">
            <v>35692937.729999997</v>
          </cell>
        </row>
        <row r="206">
          <cell r="B206" t="str">
            <v>I2025-688-070</v>
          </cell>
          <cell r="D206">
            <v>1061.76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</row>
        <row r="207">
          <cell r="B207" t="str">
            <v>I2025-688-072</v>
          </cell>
          <cell r="D207">
            <v>0</v>
          </cell>
          <cell r="E207">
            <v>5063.93</v>
          </cell>
          <cell r="F207">
            <v>5063.93</v>
          </cell>
          <cell r="G207">
            <v>0</v>
          </cell>
          <cell r="H207">
            <v>5063.93</v>
          </cell>
        </row>
        <row r="208">
          <cell r="B208" t="str">
            <v>I2025-688-073</v>
          </cell>
          <cell r="D208">
            <v>240.36</v>
          </cell>
          <cell r="E208">
            <v>59767.68</v>
          </cell>
          <cell r="F208">
            <v>59767.68</v>
          </cell>
          <cell r="G208">
            <v>0</v>
          </cell>
          <cell r="H208">
            <v>59767.68</v>
          </cell>
        </row>
        <row r="209">
          <cell r="B209" t="str">
            <v>I2025-688-100</v>
          </cell>
          <cell r="D209">
            <v>529380.54</v>
          </cell>
          <cell r="E209">
            <v>1004749.26</v>
          </cell>
          <cell r="F209">
            <v>1004749.26</v>
          </cell>
          <cell r="G209">
            <v>0</v>
          </cell>
          <cell r="H209">
            <v>1004749.26</v>
          </cell>
        </row>
        <row r="210">
          <cell r="B210" t="str">
            <v>I2025-688-101</v>
          </cell>
          <cell r="D210">
            <v>32525.72</v>
          </cell>
          <cell r="E210">
            <v>208926.26</v>
          </cell>
          <cell r="F210">
            <v>208926.26</v>
          </cell>
          <cell r="G210">
            <v>0</v>
          </cell>
          <cell r="H210">
            <v>190973.79</v>
          </cell>
        </row>
        <row r="211">
          <cell r="B211" t="str">
            <v>I2025-688-102</v>
          </cell>
          <cell r="D211">
            <v>0</v>
          </cell>
          <cell r="E211">
            <v>10682128.289999999</v>
          </cell>
          <cell r="F211">
            <v>10682128.289999999</v>
          </cell>
          <cell r="G211">
            <v>0</v>
          </cell>
          <cell r="H211">
            <v>10682128.289999999</v>
          </cell>
        </row>
        <row r="212">
          <cell r="B212" t="str">
            <v>I2025-688-103</v>
          </cell>
          <cell r="D212">
            <v>0</v>
          </cell>
          <cell r="E212">
            <v>16342629.02</v>
          </cell>
          <cell r="F212">
            <v>16342610.880000001</v>
          </cell>
          <cell r="G212">
            <v>0</v>
          </cell>
          <cell r="H212">
            <v>13867890.09</v>
          </cell>
        </row>
        <row r="213">
          <cell r="B213" t="str">
            <v>I2025-688-104</v>
          </cell>
          <cell r="D213">
            <v>1</v>
          </cell>
          <cell r="E213">
            <v>90417.84</v>
          </cell>
          <cell r="F213">
            <v>87672.320000000007</v>
          </cell>
          <cell r="G213">
            <v>0</v>
          </cell>
          <cell r="H213">
            <v>82203.740000000005</v>
          </cell>
        </row>
        <row r="214">
          <cell r="B214" t="str">
            <v>I2025-688-105</v>
          </cell>
          <cell r="D214">
            <v>0</v>
          </cell>
          <cell r="E214">
            <v>1203854.3700000001</v>
          </cell>
          <cell r="F214">
            <v>1203854.3700000001</v>
          </cell>
          <cell r="G214">
            <v>0</v>
          </cell>
          <cell r="H214">
            <v>1203854.3700000001</v>
          </cell>
        </row>
        <row r="215">
          <cell r="B215" t="str">
            <v>I2025-688-106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</row>
        <row r="216">
          <cell r="B216" t="str">
            <v>I2025-688-107</v>
          </cell>
          <cell r="D216">
            <v>0</v>
          </cell>
          <cell r="E216">
            <v>387258.78</v>
          </cell>
          <cell r="F216">
            <v>387258.78</v>
          </cell>
          <cell r="G216">
            <v>0</v>
          </cell>
          <cell r="H216">
            <v>228644.31</v>
          </cell>
        </row>
        <row r="217">
          <cell r="B217" t="str">
            <v>I2025-688-108</v>
          </cell>
          <cell r="D217">
            <v>0</v>
          </cell>
          <cell r="E217">
            <v>18574.32</v>
          </cell>
          <cell r="F217">
            <v>18574.32</v>
          </cell>
          <cell r="G217">
            <v>0</v>
          </cell>
          <cell r="H217">
            <v>0</v>
          </cell>
        </row>
        <row r="218">
          <cell r="B218" t="str">
            <v>I2025-688-110</v>
          </cell>
          <cell r="D218">
            <v>0</v>
          </cell>
          <cell r="E218">
            <v>8588.81</v>
          </cell>
          <cell r="F218">
            <v>8588.7999999999993</v>
          </cell>
          <cell r="G218">
            <v>0</v>
          </cell>
          <cell r="H218">
            <v>0</v>
          </cell>
        </row>
        <row r="219">
          <cell r="B219" t="str">
            <v>I2025-688-113</v>
          </cell>
          <cell r="D219">
            <v>0</v>
          </cell>
          <cell r="E219">
            <v>488454.94</v>
          </cell>
          <cell r="F219">
            <v>459527.98</v>
          </cell>
          <cell r="G219">
            <v>0</v>
          </cell>
          <cell r="H219">
            <v>441275.94</v>
          </cell>
        </row>
        <row r="220">
          <cell r="B220" t="str">
            <v>I2025-688-131</v>
          </cell>
          <cell r="D220">
            <v>0</v>
          </cell>
          <cell r="E220">
            <v>7373542.5300000003</v>
          </cell>
          <cell r="F220">
            <v>7373542.5300000003</v>
          </cell>
          <cell r="G220">
            <v>0</v>
          </cell>
          <cell r="H220">
            <v>7373542.5300000003</v>
          </cell>
        </row>
        <row r="221">
          <cell r="B221" t="str">
            <v>I2025-688-132</v>
          </cell>
          <cell r="D221">
            <v>0</v>
          </cell>
          <cell r="E221">
            <v>603102.32999999996</v>
          </cell>
          <cell r="F221">
            <v>603102.32999999996</v>
          </cell>
          <cell r="G221">
            <v>0</v>
          </cell>
          <cell r="H221">
            <v>552843.80000000005</v>
          </cell>
        </row>
        <row r="222">
          <cell r="B222" t="str">
            <v>I2025-900G</v>
          </cell>
          <cell r="D222">
            <v>117697.76000000001</v>
          </cell>
          <cell r="E222">
            <v>348361.55</v>
          </cell>
          <cell r="F222">
            <v>3084655.57</v>
          </cell>
          <cell r="G222">
            <v>0</v>
          </cell>
          <cell r="H222">
            <v>2908211.03</v>
          </cell>
        </row>
        <row r="223">
          <cell r="B223" t="str">
            <v>I2025-900</v>
          </cell>
          <cell r="D223">
            <v>22990.880000000001</v>
          </cell>
          <cell r="E223">
            <v>278864.90000000002</v>
          </cell>
          <cell r="F223">
            <v>278864.90000000002</v>
          </cell>
          <cell r="G223">
            <v>0</v>
          </cell>
          <cell r="H223">
            <v>278864.90000000002</v>
          </cell>
        </row>
        <row r="224">
          <cell r="B224" t="str">
            <v>I2025-900-010</v>
          </cell>
          <cell r="D224">
            <v>22990.880000000001</v>
          </cell>
          <cell r="E224">
            <v>250000</v>
          </cell>
          <cell r="F224">
            <v>250000</v>
          </cell>
          <cell r="G224">
            <v>0</v>
          </cell>
          <cell r="H224">
            <v>250000</v>
          </cell>
        </row>
        <row r="225">
          <cell r="B225" t="str">
            <v>I2025-900-011</v>
          </cell>
          <cell r="D225">
            <v>0</v>
          </cell>
          <cell r="E225">
            <v>5700</v>
          </cell>
          <cell r="F225">
            <v>5700</v>
          </cell>
          <cell r="G225">
            <v>0</v>
          </cell>
          <cell r="H225">
            <v>5700</v>
          </cell>
        </row>
        <row r="226">
          <cell r="B226" t="str">
            <v>I2025-900-012</v>
          </cell>
          <cell r="D226">
            <v>0</v>
          </cell>
          <cell r="E226">
            <v>7757.12</v>
          </cell>
          <cell r="F226">
            <v>7757.12</v>
          </cell>
          <cell r="G226">
            <v>0</v>
          </cell>
          <cell r="H226">
            <v>7757.12</v>
          </cell>
        </row>
        <row r="227">
          <cell r="B227" t="str">
            <v>I2025-900-280</v>
          </cell>
          <cell r="D227">
            <v>0</v>
          </cell>
          <cell r="E227">
            <v>15407.78</v>
          </cell>
          <cell r="F227">
            <v>15407.78</v>
          </cell>
          <cell r="G227">
            <v>0</v>
          </cell>
          <cell r="H227">
            <v>15407.78</v>
          </cell>
        </row>
        <row r="228">
          <cell r="B228" t="str">
            <v>I2025-690</v>
          </cell>
          <cell r="D228">
            <v>0</v>
          </cell>
          <cell r="E228">
            <v>69496.649999999994</v>
          </cell>
          <cell r="F228">
            <v>69496.649999999994</v>
          </cell>
          <cell r="G228">
            <v>0</v>
          </cell>
          <cell r="H228">
            <v>18292.13</v>
          </cell>
        </row>
        <row r="229">
          <cell r="B229" t="str">
            <v>I2025-690-390</v>
          </cell>
          <cell r="D229">
            <v>0</v>
          </cell>
          <cell r="E229">
            <v>69496.649999999994</v>
          </cell>
          <cell r="F229">
            <v>69496.649999999994</v>
          </cell>
          <cell r="G229">
            <v>0</v>
          </cell>
          <cell r="H229">
            <v>18292.13</v>
          </cell>
        </row>
        <row r="230">
          <cell r="B230" t="str">
            <v>I2025-950</v>
          </cell>
          <cell r="D230">
            <v>94706.880000000005</v>
          </cell>
          <cell r="E230">
            <v>7918440.25</v>
          </cell>
          <cell r="F230">
            <v>2736294.02</v>
          </cell>
          <cell r="G230">
            <v>0</v>
          </cell>
          <cell r="H230">
            <v>2611054</v>
          </cell>
        </row>
        <row r="231">
          <cell r="B231" t="str">
            <v>I2025-950-010</v>
          </cell>
          <cell r="D231">
            <v>0</v>
          </cell>
          <cell r="E231">
            <v>323821.63</v>
          </cell>
          <cell r="F231">
            <v>323801.63</v>
          </cell>
          <cell r="G231">
            <v>0</v>
          </cell>
          <cell r="H231">
            <v>244367.93</v>
          </cell>
        </row>
        <row r="232">
          <cell r="B232" t="str">
            <v>I2025-950-252</v>
          </cell>
          <cell r="D232">
            <v>0</v>
          </cell>
          <cell r="E232">
            <v>43549.97</v>
          </cell>
          <cell r="F232">
            <v>679.45</v>
          </cell>
          <cell r="G232">
            <v>0</v>
          </cell>
          <cell r="H232">
            <v>679.45</v>
          </cell>
        </row>
        <row r="233">
          <cell r="B233" t="str">
            <v>I2025-950-280</v>
          </cell>
          <cell r="D233">
            <v>0</v>
          </cell>
          <cell r="E233">
            <v>6172506.1500000004</v>
          </cell>
          <cell r="F233">
            <v>1034445.18</v>
          </cell>
          <cell r="G233">
            <v>0</v>
          </cell>
          <cell r="H233">
            <v>1034445.18</v>
          </cell>
        </row>
        <row r="234">
          <cell r="B234" t="str">
            <v>I2025-950-282</v>
          </cell>
          <cell r="D234">
            <v>0</v>
          </cell>
          <cell r="E234">
            <v>1331561.44</v>
          </cell>
          <cell r="F234">
            <v>1331561.44</v>
          </cell>
          <cell r="G234">
            <v>0</v>
          </cell>
          <cell r="H234">
            <v>1331561.44</v>
          </cell>
        </row>
        <row r="235">
          <cell r="B235" t="str">
            <v>I2025-950-370</v>
          </cell>
          <cell r="D235">
            <v>94706.880000000005</v>
          </cell>
          <cell r="E235">
            <v>47001.06</v>
          </cell>
          <cell r="F235">
            <v>45806.32</v>
          </cell>
          <cell r="G235">
            <v>0</v>
          </cell>
          <cell r="H235">
            <v>0</v>
          </cell>
        </row>
        <row r="236">
          <cell r="B236" t="str">
            <v>I2025-110G</v>
          </cell>
          <cell r="D236">
            <v>6403.26</v>
          </cell>
          <cell r="E236">
            <v>15045.19</v>
          </cell>
          <cell r="F236">
            <v>15045.19</v>
          </cell>
          <cell r="G236">
            <v>0</v>
          </cell>
          <cell r="H236">
            <v>9040.7899999999991</v>
          </cell>
        </row>
        <row r="237">
          <cell r="B237" t="str">
            <v>I2025-130G</v>
          </cell>
          <cell r="D237">
            <v>6403.26</v>
          </cell>
          <cell r="E237">
            <v>2943.31</v>
          </cell>
          <cell r="F237">
            <v>2943.31</v>
          </cell>
          <cell r="G237">
            <v>0</v>
          </cell>
          <cell r="H237">
            <v>2409.31</v>
          </cell>
        </row>
        <row r="238">
          <cell r="B238" t="str">
            <v>I2025-130</v>
          </cell>
          <cell r="D238">
            <v>0</v>
          </cell>
          <cell r="E238">
            <v>98.35</v>
          </cell>
          <cell r="F238">
            <v>98.35</v>
          </cell>
          <cell r="G238">
            <v>0</v>
          </cell>
          <cell r="H238">
            <v>98.35</v>
          </cell>
        </row>
        <row r="239">
          <cell r="B239" t="str">
            <v>I2025-130-340</v>
          </cell>
          <cell r="D239">
            <v>0</v>
          </cell>
          <cell r="E239">
            <v>98.35</v>
          </cell>
          <cell r="F239">
            <v>98.35</v>
          </cell>
          <cell r="G239">
            <v>0</v>
          </cell>
          <cell r="H239">
            <v>98.35</v>
          </cell>
        </row>
        <row r="240">
          <cell r="B240" t="str">
            <v>I2025-120G</v>
          </cell>
          <cell r="D240">
            <v>0</v>
          </cell>
          <cell r="E240">
            <v>534</v>
          </cell>
          <cell r="F240">
            <v>534</v>
          </cell>
          <cell r="G240">
            <v>0</v>
          </cell>
          <cell r="H240">
            <v>0</v>
          </cell>
        </row>
        <row r="241">
          <cell r="B241" t="str">
            <v>I2025-620</v>
          </cell>
          <cell r="D241">
            <v>0</v>
          </cell>
          <cell r="E241">
            <v>534</v>
          </cell>
          <cell r="F241">
            <v>534</v>
          </cell>
          <cell r="G241">
            <v>0</v>
          </cell>
          <cell r="H241">
            <v>0</v>
          </cell>
        </row>
        <row r="242">
          <cell r="B242" t="str">
            <v>I2025-620-310</v>
          </cell>
          <cell r="D242">
            <v>0</v>
          </cell>
          <cell r="E242">
            <v>534</v>
          </cell>
          <cell r="F242">
            <v>534</v>
          </cell>
          <cell r="G242">
            <v>0</v>
          </cell>
          <cell r="H242">
            <v>0</v>
          </cell>
        </row>
        <row r="243">
          <cell r="B243" t="str">
            <v>I2025-210G</v>
          </cell>
          <cell r="D243">
            <v>0</v>
          </cell>
          <cell r="E243">
            <v>1974.96</v>
          </cell>
          <cell r="F243">
            <v>1974.96</v>
          </cell>
          <cell r="G243">
            <v>0</v>
          </cell>
          <cell r="H243">
            <v>1974.96</v>
          </cell>
        </row>
        <row r="244">
          <cell r="B244" t="str">
            <v>I2025-210</v>
          </cell>
          <cell r="D244">
            <v>0</v>
          </cell>
          <cell r="E244">
            <v>807.92</v>
          </cell>
          <cell r="F244">
            <v>807.92</v>
          </cell>
          <cell r="G244">
            <v>0</v>
          </cell>
          <cell r="H244">
            <v>807.92</v>
          </cell>
        </row>
        <row r="245">
          <cell r="B245" t="str">
            <v>I2025-210-310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</row>
        <row r="246">
          <cell r="B246" t="str">
            <v>I2025-210-341</v>
          </cell>
          <cell r="D246">
            <v>0</v>
          </cell>
          <cell r="E246">
            <v>807.92</v>
          </cell>
          <cell r="F246">
            <v>807.92</v>
          </cell>
          <cell r="G246">
            <v>0</v>
          </cell>
          <cell r="H246">
            <v>807.92</v>
          </cell>
        </row>
        <row r="247">
          <cell r="B247" t="str">
            <v>I2025-603</v>
          </cell>
          <cell r="D247">
            <v>0</v>
          </cell>
          <cell r="E247">
            <v>1167.04</v>
          </cell>
          <cell r="F247">
            <v>1167.04</v>
          </cell>
          <cell r="G247">
            <v>0</v>
          </cell>
          <cell r="H247">
            <v>1167.04</v>
          </cell>
        </row>
        <row r="248">
          <cell r="B248" t="str">
            <v>I2025-603-310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</row>
        <row r="249">
          <cell r="B249" t="str">
            <v>I2025-603-340</v>
          </cell>
          <cell r="D249">
            <v>0</v>
          </cell>
          <cell r="E249">
            <v>1167.04</v>
          </cell>
          <cell r="F249">
            <v>1167.04</v>
          </cell>
          <cell r="G249">
            <v>0</v>
          </cell>
          <cell r="H249">
            <v>1167.04</v>
          </cell>
        </row>
        <row r="250">
          <cell r="B250" t="str">
            <v>I2025-790G</v>
          </cell>
          <cell r="D250">
            <v>0</v>
          </cell>
          <cell r="E250">
            <v>336</v>
          </cell>
          <cell r="F250">
            <v>336</v>
          </cell>
          <cell r="G250">
            <v>0</v>
          </cell>
          <cell r="H250">
            <v>336</v>
          </cell>
        </row>
        <row r="251">
          <cell r="B251" t="str">
            <v>I2025-790</v>
          </cell>
          <cell r="D251">
            <v>0</v>
          </cell>
          <cell r="E251">
            <v>336</v>
          </cell>
          <cell r="F251">
            <v>336</v>
          </cell>
          <cell r="G251">
            <v>0</v>
          </cell>
          <cell r="H251">
            <v>336</v>
          </cell>
        </row>
        <row r="252">
          <cell r="B252" t="str">
            <v>I2025-790-310</v>
          </cell>
          <cell r="D252">
            <v>0</v>
          </cell>
          <cell r="E252">
            <v>336</v>
          </cell>
          <cell r="F252">
            <v>336</v>
          </cell>
          <cell r="G252">
            <v>0</v>
          </cell>
          <cell r="H252">
            <v>336</v>
          </cell>
        </row>
        <row r="253">
          <cell r="B253" t="str">
            <v>I2025-790-311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I2025-700G</v>
          </cell>
          <cell r="D254">
            <v>6403.26</v>
          </cell>
          <cell r="E254">
            <v>12101.88</v>
          </cell>
          <cell r="F254">
            <v>12101.880000000001</v>
          </cell>
          <cell r="G254">
            <v>0</v>
          </cell>
          <cell r="H254">
            <v>6631.48</v>
          </cell>
        </row>
        <row r="255">
          <cell r="B255" t="str">
            <v>I2025-711</v>
          </cell>
          <cell r="D255">
            <v>4900</v>
          </cell>
          <cell r="E255">
            <v>4021</v>
          </cell>
          <cell r="F255">
            <v>4021</v>
          </cell>
          <cell r="G255">
            <v>0</v>
          </cell>
          <cell r="H255">
            <v>4021</v>
          </cell>
        </row>
        <row r="256">
          <cell r="B256" t="str">
            <v>I2025-711-310</v>
          </cell>
          <cell r="D256">
            <v>4900</v>
          </cell>
          <cell r="E256">
            <v>4021</v>
          </cell>
          <cell r="F256">
            <v>4021</v>
          </cell>
          <cell r="G256">
            <v>0</v>
          </cell>
          <cell r="H256">
            <v>4021</v>
          </cell>
        </row>
        <row r="257">
          <cell r="B257" t="str">
            <v>I2025-744</v>
          </cell>
          <cell r="D257">
            <v>300</v>
          </cell>
          <cell r="E257">
            <v>1911.63</v>
          </cell>
          <cell r="F257">
            <v>1911.63</v>
          </cell>
          <cell r="G257">
            <v>0</v>
          </cell>
          <cell r="H257">
            <v>843.83</v>
          </cell>
        </row>
        <row r="258">
          <cell r="B258" t="str">
            <v>I2025-744-310</v>
          </cell>
          <cell r="D258">
            <v>300</v>
          </cell>
          <cell r="E258">
            <v>1911.63</v>
          </cell>
          <cell r="F258">
            <v>1911.63</v>
          </cell>
          <cell r="G258">
            <v>0</v>
          </cell>
          <cell r="H258">
            <v>843.83</v>
          </cell>
        </row>
        <row r="259">
          <cell r="B259" t="str">
            <v>I2025-650G</v>
          </cell>
          <cell r="D259">
            <v>1203.26</v>
          </cell>
          <cell r="E259">
            <v>6169.25</v>
          </cell>
          <cell r="F259">
            <v>6169.25</v>
          </cell>
          <cell r="G259">
            <v>0</v>
          </cell>
          <cell r="H259">
            <v>1766.65</v>
          </cell>
        </row>
        <row r="260">
          <cell r="B260" t="str">
            <v>I2025-650</v>
          </cell>
          <cell r="D260">
            <v>1203.26</v>
          </cell>
          <cell r="E260">
            <v>6169.25</v>
          </cell>
          <cell r="F260">
            <v>6169.25</v>
          </cell>
          <cell r="G260">
            <v>0</v>
          </cell>
          <cell r="H260">
            <v>1766.65</v>
          </cell>
        </row>
        <row r="261">
          <cell r="B261" t="str">
            <v>I2025-650-280</v>
          </cell>
          <cell r="D261">
            <v>0</v>
          </cell>
          <cell r="E261">
            <v>4068.21</v>
          </cell>
          <cell r="F261">
            <v>4068.21</v>
          </cell>
          <cell r="G261">
            <v>0</v>
          </cell>
          <cell r="H261">
            <v>0</v>
          </cell>
        </row>
        <row r="262">
          <cell r="B262" t="str">
            <v>I2025-650-310</v>
          </cell>
          <cell r="D262">
            <v>1203.26</v>
          </cell>
          <cell r="E262">
            <v>2101.04</v>
          </cell>
          <cell r="F262">
            <v>2101.04</v>
          </cell>
          <cell r="G262">
            <v>0</v>
          </cell>
          <cell r="H262">
            <v>1766.65</v>
          </cell>
        </row>
      </sheetData>
      <sheetData sheetId="4">
        <row r="6">
          <cell r="A6" t="str">
            <v>DICIEMBRE 2025</v>
          </cell>
        </row>
        <row r="21">
          <cell r="B21">
            <v>0</v>
          </cell>
          <cell r="C21">
            <v>3981071.27</v>
          </cell>
          <cell r="D21">
            <v>3981071.27</v>
          </cell>
          <cell r="E21">
            <v>0</v>
          </cell>
          <cell r="F21">
            <v>3039406.6399999997</v>
          </cell>
        </row>
        <row r="26">
          <cell r="B26">
            <v>0</v>
          </cell>
          <cell r="C26">
            <v>7671430.3499999996</v>
          </cell>
          <cell r="D26">
            <v>2494118.87</v>
          </cell>
          <cell r="E26">
            <v>0</v>
          </cell>
          <cell r="F26">
            <v>2396510.09</v>
          </cell>
        </row>
        <row r="30">
          <cell r="B30">
            <v>0</v>
          </cell>
          <cell r="C30">
            <v>115159.02</v>
          </cell>
          <cell r="D30">
            <v>115159.02</v>
          </cell>
          <cell r="E30">
            <v>0</v>
          </cell>
          <cell r="F30">
            <v>0</v>
          </cell>
        </row>
        <row r="35">
          <cell r="B35">
            <v>35416270</v>
          </cell>
          <cell r="C35">
            <v>35677740</v>
          </cell>
          <cell r="D35">
            <v>21634690</v>
          </cell>
          <cell r="E35">
            <v>0</v>
          </cell>
          <cell r="F35">
            <v>8263970</v>
          </cell>
        </row>
        <row r="52">
          <cell r="B52">
            <v>50394491.249999985</v>
          </cell>
          <cell r="C52">
            <v>131998349.89000002</v>
          </cell>
          <cell r="D52">
            <v>120949533.15000001</v>
          </cell>
          <cell r="E52">
            <v>0</v>
          </cell>
          <cell r="F52">
            <v>102510469.74000001</v>
          </cell>
          <cell r="G52">
            <v>11048816.74000001</v>
          </cell>
        </row>
        <row r="53">
          <cell r="B53">
            <v>35961859.579999998</v>
          </cell>
          <cell r="C53">
            <v>74750552.790000007</v>
          </cell>
          <cell r="D53">
            <v>60675812.160000004</v>
          </cell>
          <cell r="E53">
            <v>0</v>
          </cell>
          <cell r="F53">
            <v>44417586.539999992</v>
          </cell>
          <cell r="G53">
            <v>14074740.629999995</v>
          </cell>
        </row>
        <row r="58">
          <cell r="C58" t="str">
            <v>Administración, Control y Logística 25/02/26</v>
          </cell>
        </row>
      </sheetData>
      <sheetData sheetId="5">
        <row r="10">
          <cell r="E10">
            <v>0.96294371552159752</v>
          </cell>
          <cell r="G10">
            <v>0</v>
          </cell>
          <cell r="J10">
            <v>3.7056284478402431E-2</v>
          </cell>
        </row>
        <row r="14">
          <cell r="E14">
            <v>0.59489515905160661</v>
          </cell>
          <cell r="G14">
            <v>0</v>
          </cell>
          <cell r="J14">
            <v>0.40510484094839344</v>
          </cell>
        </row>
        <row r="18">
          <cell r="E18">
            <v>0.87848275350275729</v>
          </cell>
          <cell r="G18">
            <v>0</v>
          </cell>
          <cell r="J18">
            <v>0.12151724649724271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6F13-D95B-49A9-B6A2-D2C90D7F3302}">
  <dimension ref="A3:I60"/>
  <sheetViews>
    <sheetView tabSelected="1" zoomScaleNormal="100" workbookViewId="0">
      <selection activeCell="B30" sqref="B30"/>
    </sheetView>
  </sheetViews>
  <sheetFormatPr baseColWidth="10" defaultColWidth="11.42578125" defaultRowHeight="15" x14ac:dyDescent="0.25"/>
  <cols>
    <col min="1" max="1" width="39.7109375" style="1" bestFit="1" customWidth="1"/>
    <col min="2" max="2" width="16.85546875" style="1" customWidth="1"/>
    <col min="3" max="7" width="19.140625" style="1" customWidth="1"/>
    <col min="8" max="8" width="11.42578125" style="2"/>
    <col min="9" max="9" width="13.140625" style="1" bestFit="1" customWidth="1"/>
    <col min="10" max="10" width="11.42578125" style="1"/>
    <col min="11" max="11" width="17.42578125" style="1" customWidth="1"/>
    <col min="12" max="16384" width="11.42578125" style="1"/>
  </cols>
  <sheetData>
    <row r="3" spans="1:8" ht="15.75" thickBot="1" x14ac:dyDescent="0.3"/>
    <row r="4" spans="1:8" x14ac:dyDescent="0.25">
      <c r="A4" s="3"/>
      <c r="B4" s="4"/>
      <c r="C4" s="4"/>
      <c r="D4" s="4"/>
      <c r="E4" s="4"/>
      <c r="F4" s="4"/>
      <c r="G4" s="5"/>
    </row>
    <row r="5" spans="1:8" ht="18.75" x14ac:dyDescent="0.3">
      <c r="A5" s="6" t="s">
        <v>0</v>
      </c>
      <c r="B5" s="7"/>
      <c r="C5" s="7"/>
      <c r="D5" s="7"/>
      <c r="E5" s="7"/>
      <c r="F5" s="7"/>
      <c r="G5" s="8"/>
    </row>
    <row r="6" spans="1:8" ht="18.75" x14ac:dyDescent="0.3">
      <c r="A6" s="9" t="s">
        <v>1</v>
      </c>
      <c r="B6" s="7"/>
      <c r="C6" s="7"/>
      <c r="D6" s="7"/>
      <c r="E6" s="7"/>
      <c r="F6" s="7"/>
      <c r="G6" s="8"/>
    </row>
    <row r="7" spans="1:8" x14ac:dyDescent="0.25">
      <c r="A7" s="10"/>
      <c r="B7" s="11"/>
      <c r="C7" s="11"/>
      <c r="D7" s="11"/>
      <c r="E7" s="11"/>
      <c r="F7" s="11"/>
      <c r="G7" s="12"/>
    </row>
    <row r="8" spans="1:8" s="16" customFormat="1" ht="30" x14ac:dyDescent="0.25">
      <c r="A8" s="13" t="s">
        <v>2</v>
      </c>
      <c r="B8" s="14" t="s">
        <v>3</v>
      </c>
      <c r="C8" s="14" t="s">
        <v>4</v>
      </c>
      <c r="D8" s="14" t="s">
        <v>5</v>
      </c>
      <c r="E8" s="14" t="s">
        <v>6</v>
      </c>
      <c r="F8" s="14" t="s">
        <v>7</v>
      </c>
      <c r="G8" s="15" t="s">
        <v>8</v>
      </c>
      <c r="H8" s="2"/>
    </row>
    <row r="9" spans="1:8" ht="15.75" thickBot="1" x14ac:dyDescent="0.3">
      <c r="A9" s="10"/>
      <c r="B9" s="11"/>
      <c r="C9" s="11"/>
      <c r="D9" s="11"/>
      <c r="E9" s="11"/>
      <c r="F9" s="11"/>
      <c r="G9" s="12"/>
    </row>
    <row r="10" spans="1:8" s="21" customFormat="1" x14ac:dyDescent="0.25">
      <c r="A10" s="17" t="s">
        <v>9</v>
      </c>
      <c r="B10" s="18">
        <f>+(SUMIF([1]i2025!$B$2:$B$349,"I2025-030G",[1]i2025!D2:D349))</f>
        <v>0</v>
      </c>
      <c r="C10" s="18">
        <f>+(SUMIF([1]i2025!$B$2:$B$349,"I2025-030G",[1]i2025!E2:E349))</f>
        <v>982.89</v>
      </c>
      <c r="D10" s="18">
        <f>+(SUMIF([1]i2025!$B$2:$B$349,"I2025-030G",[1]i2025!F2:F349))</f>
        <v>982.89</v>
      </c>
      <c r="E10" s="18">
        <f ca="1">+(SUMIF([1]i2025!$B$2:$B$349,"I2025-030G",[1]i2025!G2:G349))</f>
        <v>0</v>
      </c>
      <c r="F10" s="18">
        <f ca="1">+(SUMIF([1]i2025!$B$2:$B$349,"I2025-030G",[1]i2025!H2:H348))</f>
        <v>982.89</v>
      </c>
      <c r="G10" s="19">
        <f ca="1">+C10-D10-E10</f>
        <v>0</v>
      </c>
      <c r="H10" s="20"/>
    </row>
    <row r="11" spans="1:8" x14ac:dyDescent="0.25">
      <c r="A11" s="22" t="s">
        <v>10</v>
      </c>
      <c r="B11" s="23">
        <f>+B10-B12</f>
        <v>0</v>
      </c>
      <c r="C11" s="23">
        <f t="shared" ref="C11:F11" si="0">+C10-C12</f>
        <v>982.89</v>
      </c>
      <c r="D11" s="23">
        <f t="shared" si="0"/>
        <v>982.89</v>
      </c>
      <c r="E11" s="23">
        <f t="shared" ca="1" si="0"/>
        <v>0</v>
      </c>
      <c r="F11" s="23">
        <f t="shared" ca="1" si="0"/>
        <v>982.89</v>
      </c>
      <c r="G11" s="24">
        <f ca="1">+C11-D11-E11</f>
        <v>0</v>
      </c>
    </row>
    <row r="12" spans="1:8" ht="15.75" thickBot="1" x14ac:dyDescent="0.3">
      <c r="A12" s="25" t="s">
        <v>11</v>
      </c>
      <c r="B12" s="26">
        <f>+(SUMIF([1]i2025!$B$2:$B$351,"I2025-630-*",[1]i2025!D2:D351))+(SUMIF([1]i2025!$B$2:$B$351,"I2025-601-*",[1]i2025!D2:D351))</f>
        <v>0</v>
      </c>
      <c r="C12" s="26">
        <f>+(SUMIF([1]i2025!$B$2:$B$351,"I2025-630-*",[1]i2025!E2:E351))+(SUMIF([1]i2025!$B$2:$B$351,"I2025-601-*",[1]i2025!E2:E351))</f>
        <v>0</v>
      </c>
      <c r="D12" s="26">
        <f>+(SUMIF([1]i2025!$B$2:$B$351,"I2025-630-*",[1]i2025!F2:F351))+(SUMIF([1]i2025!$B$2:$B$351,"I2025-601-*",[1]i2025!F2:F351))</f>
        <v>0</v>
      </c>
      <c r="E12" s="26">
        <f ca="1">+(SUMIF([1]i2025!$B$2:$B$351,"I2025-630-*",[1]i2025!G2:G351))+(SUMIF([1]i2025!$B$2:$B$351,"I2025-601-*",[1]i2025!G2:G351))</f>
        <v>0</v>
      </c>
      <c r="F12" s="26">
        <f ca="1">+(SUMIF([1]i2025!$B$2:$B$351,"I2025-630-*",[1]i2025!H2:H350))+(SUMIF([1]i2025!$B$2:$B$351,"I2025-601-*",[1]i2025!H2:H350))</f>
        <v>0</v>
      </c>
      <c r="G12" s="27">
        <f ca="1">+C12-D12-E12</f>
        <v>0</v>
      </c>
    </row>
    <row r="13" spans="1:8" ht="15.75" thickBot="1" x14ac:dyDescent="0.3">
      <c r="A13" s="10"/>
      <c r="B13" s="11"/>
      <c r="C13" s="11"/>
      <c r="D13" s="11"/>
      <c r="E13" s="11"/>
      <c r="F13" s="11"/>
      <c r="G13" s="12"/>
    </row>
    <row r="14" spans="1:8" s="21" customFormat="1" x14ac:dyDescent="0.25">
      <c r="A14" s="17" t="s">
        <v>12</v>
      </c>
      <c r="B14" s="18">
        <f>+(SUMIF([1]i2025!$B$2:$B$349,"I2025-040G",[1]i2025!D2:D353))</f>
        <v>150900</v>
      </c>
      <c r="C14" s="18">
        <f>+(SUMIF([1]i2025!$B$2:$B$349,"I2025-040G",[1]i2025!E2:E353))</f>
        <v>319021.76</v>
      </c>
      <c r="D14" s="18">
        <f>+(SUMIF([1]i2025!$B$2:$B$349,"I2025-040G",[1]i2025!F2:F353))</f>
        <v>319021.76</v>
      </c>
      <c r="E14" s="18">
        <f ca="1">+(SUMIF([1]i2025!$B$2:$B$349,"I2025-040G",[1]i2025!G2:G353))</f>
        <v>0</v>
      </c>
      <c r="F14" s="18">
        <f ca="1">+(SUMIF([1]i2025!$B$2:$B$349,"I2025-040G",[1]i2025!H2:H352))</f>
        <v>103489.26</v>
      </c>
      <c r="G14" s="19">
        <f ca="1">+C14-D14-E14</f>
        <v>0</v>
      </c>
      <c r="H14" s="20"/>
    </row>
    <row r="15" spans="1:8" x14ac:dyDescent="0.25">
      <c r="A15" s="22" t="s">
        <v>10</v>
      </c>
      <c r="B15" s="23">
        <f>+B14-B16</f>
        <v>150900</v>
      </c>
      <c r="C15" s="23">
        <f t="shared" ref="C15:F15" si="1">+C14-C16</f>
        <v>319021.76</v>
      </c>
      <c r="D15" s="23">
        <f t="shared" si="1"/>
        <v>319021.76</v>
      </c>
      <c r="E15" s="23">
        <f t="shared" ca="1" si="1"/>
        <v>0</v>
      </c>
      <c r="F15" s="23">
        <f t="shared" ca="1" si="1"/>
        <v>103489.26</v>
      </c>
      <c r="G15" s="24">
        <f ca="1">+C15-D15-E15</f>
        <v>0</v>
      </c>
    </row>
    <row r="16" spans="1:8" ht="15.75" thickBot="1" x14ac:dyDescent="0.3">
      <c r="A16" s="25" t="s">
        <v>11</v>
      </c>
      <c r="B16" s="26">
        <f>+(SUMIF([1]i2025!$B$2:$B$349,"I2025-640",[1]i2025!D2:D355))+(SUMIF([1]i2025!$B$2:$B$349,"I2025-642",[1]i2025!D2:D355))</f>
        <v>0</v>
      </c>
      <c r="C16" s="26">
        <f>+(SUMIF([1]i2025!$B$2:$B$349,"I2025-642",[1]i2025!E2:E355))+(SUMIF([1]i2025!$B$2:$B$349,"I2025-640",[1]i2025!E2:E355))</f>
        <v>0</v>
      </c>
      <c r="D16" s="26">
        <f>+(SUMIF([1]i2025!$B$2:$B$349,"I2025-640",[1]i2025!F2:F355))+(SUMIF([1]i2025!$B$2:$B$349,"I2025-642",[1]i2025!F2:F355))</f>
        <v>0</v>
      </c>
      <c r="E16" s="26">
        <f>+(SUMIF([1]i2025!$B$2:$B$349,"I2025-640",[1]i2025!G2:G355))+(SUMIF([1]i2025!$B$2:$B$349,"I2025-642",[1]i2025!G2:G355))</f>
        <v>0</v>
      </c>
      <c r="F16" s="26">
        <f>+(SUMIF([1]i2025!$B$2:$B$349,"I2025-640",[1]i2025!H2:H355))+(SUMIF([1]i2025!$B$2:$B$349,"I2025-642",[1]i2025!H2:H355))</f>
        <v>0</v>
      </c>
      <c r="G16" s="27">
        <f>+C16-D16-E16</f>
        <v>0</v>
      </c>
    </row>
    <row r="17" spans="1:8" ht="15.75" thickBot="1" x14ac:dyDescent="0.3">
      <c r="A17" s="10"/>
      <c r="B17" s="11"/>
      <c r="C17" s="11"/>
      <c r="D17" s="11"/>
      <c r="E17" s="11"/>
      <c r="F17" s="11"/>
      <c r="G17" s="12"/>
    </row>
    <row r="18" spans="1:8" s="21" customFormat="1" x14ac:dyDescent="0.25">
      <c r="A18" s="17" t="s">
        <v>13</v>
      </c>
      <c r="B18" s="18">
        <f>+(SUMIF([1]i2025!$B$2:$B$349,"I2025-050G",[1]i2025!D2:D357))</f>
        <v>86177161.449999988</v>
      </c>
      <c r="C18" s="18">
        <f>+(SUMIF([1]i2025!$B$2:$B$349,"I2025-050G",[1]i2025!E2:E357))</f>
        <v>206392116.72</v>
      </c>
      <c r="D18" s="18">
        <f>+(SUMIF([1]i2025!$B$2:$B$349,"I2025-050G",[1]i2025!F2:F357))</f>
        <v>181268559.34999999</v>
      </c>
      <c r="E18" s="18">
        <f ca="1">+(SUMIF([1]i2025!$B$2:$B$349,"I2025-050G",[1]i2025!G2:G357))</f>
        <v>0</v>
      </c>
      <c r="F18" s="18">
        <f ca="1">+(SUMIF([1]i2025!$B$2:$B$349,"I2025-050G",[1]i2025!H2:H356))</f>
        <v>146792807.22</v>
      </c>
      <c r="G18" s="19">
        <f t="shared" ref="G18:G35" ca="1" si="2">+C18-D18-E18</f>
        <v>25123557.370000005</v>
      </c>
      <c r="H18" s="20"/>
    </row>
    <row r="19" spans="1:8" x14ac:dyDescent="0.25">
      <c r="A19" s="22" t="s">
        <v>10</v>
      </c>
      <c r="B19" s="23">
        <f>+B18-B28</f>
        <v>50216505.129999988</v>
      </c>
      <c r="C19" s="23">
        <f>+C18-C28</f>
        <v>131649434.22</v>
      </c>
      <c r="D19" s="23">
        <f>+D18-D28</f>
        <v>120600617.47999999</v>
      </c>
      <c r="E19" s="23">
        <f ca="1">+E18-E28</f>
        <v>0</v>
      </c>
      <c r="F19" s="23">
        <f ca="1">+F18-F28</f>
        <v>102378154.37</v>
      </c>
      <c r="G19" s="24">
        <f t="shared" ca="1" si="2"/>
        <v>11048816.74000001</v>
      </c>
    </row>
    <row r="20" spans="1:8" x14ac:dyDescent="0.25">
      <c r="A20" s="22" t="s">
        <v>14</v>
      </c>
      <c r="B20" s="23">
        <f>+(SUMIF([1]i2025!$B$2:$B$349,"I2025-521g",[1]i2025!D2:D359))-B29</f>
        <v>186.22</v>
      </c>
      <c r="C20" s="23">
        <f>+(SUMIF([1]i2025!$B$2:$B$349,"I2025-521g",[1]i2025!E2:E359))</f>
        <v>6874362.2000000002</v>
      </c>
      <c r="D20" s="23">
        <f>+(SUMIF([1]i2025!$B$2:$B$349,"I2025-521g",[1]i2025!F2:F359))</f>
        <v>6874362.2000000011</v>
      </c>
      <c r="E20" s="23">
        <f ca="1">+(SUMIF([1]i2025!$B$2:$B$349,"I2025-521g",[1]i2025!G2:G359))</f>
        <v>0</v>
      </c>
      <c r="F20" s="23">
        <f ca="1">+(SUMIF([1]i2025!$B$2:$B$349,"I2025-521g",[1]i2025!H2:H358))</f>
        <v>5148296.05</v>
      </c>
      <c r="G20" s="24">
        <f t="shared" ca="1" si="2"/>
        <v>-9.3132257461547852E-10</v>
      </c>
    </row>
    <row r="21" spans="1:8" x14ac:dyDescent="0.25">
      <c r="A21" s="22" t="s">
        <v>15</v>
      </c>
      <c r="B21" s="23">
        <v>0</v>
      </c>
      <c r="C21" s="23">
        <f>+[1]i2025!E57+[1]i2025!E58+[1]i2025!E62+[1]i2025!E63+[1]i2025!E64+[1]i2025!E65+[1]i2025!E66</f>
        <v>3981071.27</v>
      </c>
      <c r="D21" s="23">
        <f>+[1]i2025!F57+[1]i2025!F58+[1]i2025!F62+[1]i2025!F63+[1]i2025!F64+[1]i2025!F65+[1]i2025!F66</f>
        <v>3981071.27</v>
      </c>
      <c r="E21" s="23">
        <v>0</v>
      </c>
      <c r="F21" s="23">
        <f ca="1">+[1]i2025!H57+[1]i2025!H58+[1]i2025!H62+[1]i2025!H63+[1]i2025!H64+[1]i2025!H65+[1]i2025!H66</f>
        <v>3039406.6399999997</v>
      </c>
      <c r="G21" s="24">
        <f t="shared" si="2"/>
        <v>0</v>
      </c>
    </row>
    <row r="22" spans="1:8" x14ac:dyDescent="0.25">
      <c r="A22" s="22" t="s">
        <v>16</v>
      </c>
      <c r="B22" s="23">
        <f>+[1]i2025!D51</f>
        <v>186.22</v>
      </c>
      <c r="C22" s="23">
        <f>+[1]i2025!E51</f>
        <v>6874362.2000000002</v>
      </c>
      <c r="D22" s="23">
        <f t="shared" ref="D22:F22" si="3">+D20-D21</f>
        <v>2893290.9300000011</v>
      </c>
      <c r="E22" s="23">
        <f t="shared" ca="1" si="3"/>
        <v>0</v>
      </c>
      <c r="F22" s="23">
        <f t="shared" ca="1" si="3"/>
        <v>2108889.41</v>
      </c>
      <c r="G22" s="24">
        <f t="shared" ca="1" si="2"/>
        <v>3981071.2699999991</v>
      </c>
    </row>
    <row r="23" spans="1:8" x14ac:dyDescent="0.25">
      <c r="A23" s="22" t="s">
        <v>17</v>
      </c>
      <c r="B23" s="23">
        <f>+(SUMIF([1]i2025!$B$2:$B$349,"I2025-500g",[1]i2025!D2:D362))-B20-B32</f>
        <v>1526387.42</v>
      </c>
      <c r="C23" s="23">
        <f>+(SUMIF([1]i2025!$B$2:$B$349,"I2025-500g",[1]i2025!E2:E362))-C20-C32</f>
        <v>21355945.98</v>
      </c>
      <c r="D23" s="23">
        <f>+(SUMIF([1]i2025!$B$2:$B$349,"I2025-500g",[1]i2025!F2:F362))-D20-D32</f>
        <v>19896128.479999997</v>
      </c>
      <c r="E23" s="23">
        <f ca="1">+(SUMIF([1]i2025!$B$2:$B$349,"I2025-500g",[1]i2025!G2:G362))-E20-E32</f>
        <v>0</v>
      </c>
      <c r="F23" s="23">
        <f ca="1">+(SUMIF([1]i2025!$B$2:$B$349,"I2025-500g",[1]i2025!H2:H361))-F20-F32</f>
        <v>13905077.4</v>
      </c>
      <c r="G23" s="24">
        <f t="shared" ca="1" si="2"/>
        <v>1459817.5000000037</v>
      </c>
    </row>
    <row r="24" spans="1:8" x14ac:dyDescent="0.25">
      <c r="A24" s="22" t="s">
        <v>18</v>
      </c>
      <c r="B24" s="23">
        <f>+(SUMIF([1]i2025!$B$2:$B$349,"I2025-550G",[1]i2025!D2:D363))-B35</f>
        <v>765789.79999999702</v>
      </c>
      <c r="C24" s="23">
        <f>+(SUMIF([1]i2025!$B$2:$B$349,"I2025-550G",[1]i2025!E2:E363))-C35</f>
        <v>137957199.81</v>
      </c>
      <c r="D24" s="23">
        <f>+(SUMIF([1]i2025!$B$2:$B$349,"I2025-550G",[1]i2025!F2:F363))-D35</f>
        <v>132081568.25</v>
      </c>
      <c r="E24" s="23">
        <f ca="1">+(SUMIF([1]i2025!$B$2:$B$349,"I2025-550G",[1]i2025!G2:G363))-E35</f>
        <v>0</v>
      </c>
      <c r="F24" s="23">
        <f ca="1">+(SUMIF([1]i2025!$B$2:$B$349,"I2025-550G",[1]i2025!H2:H363))-F35</f>
        <v>118791262.13</v>
      </c>
      <c r="G24" s="24">
        <f t="shared" ca="1" si="2"/>
        <v>5875631.5600000024</v>
      </c>
    </row>
    <row r="25" spans="1:8" x14ac:dyDescent="0.25">
      <c r="A25" s="22" t="s">
        <v>19</v>
      </c>
      <c r="B25" s="23"/>
      <c r="C25" s="23"/>
      <c r="D25" s="23"/>
      <c r="E25" s="23"/>
      <c r="F25" s="23"/>
      <c r="G25" s="24">
        <f t="shared" si="2"/>
        <v>0</v>
      </c>
    </row>
    <row r="26" spans="1:8" x14ac:dyDescent="0.25">
      <c r="A26" s="22" t="s">
        <v>15</v>
      </c>
      <c r="B26" s="23">
        <f>+[1]i2025!D234</f>
        <v>0</v>
      </c>
      <c r="C26" s="23">
        <f>+[1]i2025!E234+[1]i2025!E233+[1]i2025!E42+[1]i2025!E43</f>
        <v>7671430.3499999996</v>
      </c>
      <c r="D26" s="23">
        <f>+[1]i2025!F234+[1]i2025!F233+[1]i2025!F42+[1]i2025!F43</f>
        <v>2494118.87</v>
      </c>
      <c r="E26" s="23">
        <f ca="1">+[1]i2025!G234</f>
        <v>0</v>
      </c>
      <c r="F26" s="23">
        <f>+[1]i2025!H234+[1]i2025!H233+[1]i2025!H42</f>
        <v>2396510.09</v>
      </c>
      <c r="G26" s="24">
        <f t="shared" ca="1" si="2"/>
        <v>5177311.4799999995</v>
      </c>
    </row>
    <row r="27" spans="1:8" x14ac:dyDescent="0.25">
      <c r="A27" s="22" t="s">
        <v>16</v>
      </c>
      <c r="B27" s="23">
        <f>+B24-B25-B26</f>
        <v>765789.79999999702</v>
      </c>
      <c r="C27" s="23">
        <f>+C24-C25-C26</f>
        <v>130285769.46000001</v>
      </c>
      <c r="D27" s="23">
        <f t="shared" ref="D27:F27" si="4">+D24-D25-D26</f>
        <v>129587449.38</v>
      </c>
      <c r="E27" s="23">
        <f t="shared" ca="1" si="4"/>
        <v>0</v>
      </c>
      <c r="F27" s="23">
        <f t="shared" ca="1" si="4"/>
        <v>116394752.03999999</v>
      </c>
      <c r="G27" s="24">
        <f t="shared" ca="1" si="2"/>
        <v>698320.08000001311</v>
      </c>
    </row>
    <row r="28" spans="1:8" x14ac:dyDescent="0.25">
      <c r="A28" s="28" t="s">
        <v>11</v>
      </c>
      <c r="B28" s="29">
        <f>+B29+B32+B33</f>
        <v>35960656.32</v>
      </c>
      <c r="C28" s="29">
        <f>+C29+C32+C33</f>
        <v>74742682.5</v>
      </c>
      <c r="D28" s="29">
        <f t="shared" ref="D28:E28" si="5">+D29+D32+D33</f>
        <v>60667941.870000005</v>
      </c>
      <c r="E28" s="29">
        <f t="shared" ca="1" si="5"/>
        <v>0</v>
      </c>
      <c r="F28" s="29">
        <f ca="1">+F29+F32+F33</f>
        <v>44414652.849999994</v>
      </c>
      <c r="G28" s="30">
        <f t="shared" ca="1" si="2"/>
        <v>14074740.629999995</v>
      </c>
    </row>
    <row r="29" spans="1:8" x14ac:dyDescent="0.25">
      <c r="A29" s="28" t="s">
        <v>14</v>
      </c>
      <c r="B29" s="29">
        <f>+(SUMIF([1]i2025!$B$2:$B$349,"I2025-682-*",[1]i2025!D2:D368))</f>
        <v>0</v>
      </c>
      <c r="C29" s="29">
        <f>+(SUMIF([1]i2025!$B$2:$B$349,"I2025-682-*",[1]i2025!E2:E368))</f>
        <v>148115.97</v>
      </c>
      <c r="D29" s="29">
        <f>+(SUMIF([1]i2025!$B$2:$B$349,"I2025-682-*",[1]i2025!F2:F368))</f>
        <v>148115.97</v>
      </c>
      <c r="E29" s="29">
        <f ca="1">+(SUMIF([1]i2025!$B$2:$B$349,"I2025-682-*",[1]i2025!G2:G368))</f>
        <v>0</v>
      </c>
      <c r="F29" s="29">
        <f ca="1">+(SUMIF([1]i2025!$B$2:$B$349,"I2025-682-*",[1]i2025!H2:H367))</f>
        <v>17976.95</v>
      </c>
      <c r="G29" s="30">
        <f t="shared" ca="1" si="2"/>
        <v>0</v>
      </c>
    </row>
    <row r="30" spans="1:8" x14ac:dyDescent="0.25">
      <c r="A30" s="28" t="s">
        <v>15</v>
      </c>
      <c r="B30" s="29">
        <f>+[1]i2025!D76</f>
        <v>0</v>
      </c>
      <c r="C30" s="29">
        <f>+[1]i2025!E76</f>
        <v>115159.02</v>
      </c>
      <c r="D30" s="29">
        <f>+[1]i2025!F76</f>
        <v>115159.02</v>
      </c>
      <c r="E30" s="29">
        <f ca="1">+[1]i2025!G76</f>
        <v>0</v>
      </c>
      <c r="F30" s="29">
        <f ca="1">+[1]i2025!H76</f>
        <v>0</v>
      </c>
      <c r="G30" s="30">
        <f t="shared" ca="1" si="2"/>
        <v>0</v>
      </c>
    </row>
    <row r="31" spans="1:8" x14ac:dyDescent="0.25">
      <c r="A31" s="28" t="s">
        <v>16</v>
      </c>
      <c r="B31" s="29">
        <f>+B29-B30</f>
        <v>0</v>
      </c>
      <c r="C31" s="29">
        <f t="shared" ref="C31:F31" si="6">+C29-C30</f>
        <v>32956.949999999997</v>
      </c>
      <c r="D31" s="29">
        <f t="shared" si="6"/>
        <v>32956.949999999997</v>
      </c>
      <c r="E31" s="29">
        <f t="shared" ca="1" si="6"/>
        <v>0</v>
      </c>
      <c r="F31" s="29">
        <f t="shared" ca="1" si="6"/>
        <v>17976.95</v>
      </c>
      <c r="G31" s="30">
        <f t="shared" ca="1" si="2"/>
        <v>0</v>
      </c>
    </row>
    <row r="32" spans="1:8" x14ac:dyDescent="0.25">
      <c r="A32" s="28" t="s">
        <v>17</v>
      </c>
      <c r="B32" s="29">
        <f>+(SUMIF([1]i2025!$B$2:$B$349,"I2025-685-*",[1]i2025!D2:D371))+(SUMIF([1]i2025!$B$2:$B$349,"I2025-683-*",[1]i2025!D2:D371))+(SUMIF([1]i2025!$B$2:$B$349,"I2025-684-*",[1]i2025!D2:D371))+(SUMIF([1]i2025!$B$2:$B$349,"I2025-686-*",[1]i2025!D2:D371))+(SUMIF([1]i2025!$B$2:$B$349,"I2025-687-*",[1]i2025!D2:D371))</f>
        <v>4946.9399999999996</v>
      </c>
      <c r="C32" s="29">
        <f>+(SUMIF([1]i2025!$B$2:$B$349,"I2025-685-*",[1]i2025!E2:E371))+(SUMIF([1]i2025!$B$2:$B$349,"I2025-683-*",[1]i2025!E2:E371))+(SUMIF([1]i2025!$B$2:$B$349,"I2025-684-*",[1]i2025!E2:E371))+(SUMIF([1]i2025!$B$2:$B$349,"I2025-686-*",[1]i2025!E2:E371))+(SUMIF([1]i2025!$B$2:$B$349,"I2025-687-*",[1]i2025!E2:E371))+(SUMIF([1]i2025!$B$2:$B$349,"I2025-681-*",[1]i2025!E2:E371))</f>
        <v>653698.17000000004</v>
      </c>
      <c r="D32" s="29">
        <f>+(SUMIF([1]i2025!$B$2:$B$349,"I2025-685-*",[1]i2025!F2:F371))+(SUMIF([1]i2025!$B$2:$B$349,"I2025-683-*",[1]i2025!F2:F371))+(SUMIF([1]i2025!$B$2:$B$349,"I2025-684-*",[1]i2025!F2:F371))+(SUMIF([1]i2025!$B$2:$B$349,"I2025-686-*",[1]i2025!F2:F371))+(SUMIF([1]i2025!$B$2:$B$349,"I2025-687-*",[1]i2025!F2:F371))+(SUMIF([1]i2025!$B$2:$B$349,"I2025-681-*",[1]i2025!F2:F371))</f>
        <v>653698.17000000004</v>
      </c>
      <c r="E32" s="29">
        <f ca="1">+(SUMIF([1]i2025!$B$2:$B$349,"I2025-685-*",[1]i2025!G2:G371))+(SUMIF([1]i2025!$B$2:$B$349,"I2025-683-*",[1]i2025!G2:G371))+(SUMIF([1]i2025!$B$2:$B$349,"I2025-684-*",[1]i2025!G2:G371))+(SUMIF([1]i2025!$B$2:$B$349,"I2025-686-*",[1]i2025!G2:G371))+(SUMIF([1]i2025!$B$2:$B$349,"I2025-687-*",[1]i2025!G2:G371))+(SUMIF([1]i2025!$B$2:$B$349,"I2025-681-*",[1]i2025!G2:G371))</f>
        <v>0</v>
      </c>
      <c r="F32" s="29">
        <f ca="1">+(SUMIF([1]i2025!$B$2:$B$349,"I2025-685-*",[1]i2025!H2:H371))+(SUMIF([1]i2025!$B$2:$B$349,"I2025-683-*",[1]i2025!H2:H371))+(SUMIF([1]i2025!$B$2:$B$349,"I2025-684-*",[1]i2025!H2:H371))+(SUMIF([1]i2025!$B$2:$B$349,"I2025-686-*",[1]i2025!H2:H371))+(SUMIF([1]i2025!$B$2:$B$349,"I2025-687-*",[1]i2025!H2:H371))+(SUMIF([1]i2025!$B$2:$B$349,"I2025-681-*",[1]i2025!H2:H371))</f>
        <v>653698.17000000004</v>
      </c>
      <c r="G32" s="30">
        <f ca="1">+C32-D32-E32</f>
        <v>0</v>
      </c>
    </row>
    <row r="33" spans="1:9" x14ac:dyDescent="0.25">
      <c r="A33" s="28" t="s">
        <v>18</v>
      </c>
      <c r="B33" s="29">
        <f>+[1]i2025!D205+[1]i2025!D198+[1]i2025!D200</f>
        <v>35955709.380000003</v>
      </c>
      <c r="C33" s="29">
        <f>+[1]i2025!E205+[1]i2025!E198+[1]i2025!E200</f>
        <v>73940868.359999999</v>
      </c>
      <c r="D33" s="29">
        <f>+[1]i2025!F205+[1]i2025!F198+[1]i2025!F200</f>
        <v>59866127.730000004</v>
      </c>
      <c r="E33" s="29">
        <f ca="1">+[1]i2025!G205+[1]i2025!G198+[1]i2025!G200</f>
        <v>0</v>
      </c>
      <c r="F33" s="29">
        <f ca="1">+[1]i2025!H205+[1]i2025!H198+[1]i2025!H200</f>
        <v>43742977.729999997</v>
      </c>
      <c r="G33" s="30">
        <f t="shared" ca="1" si="2"/>
        <v>14074740.629999995</v>
      </c>
    </row>
    <row r="34" spans="1:9" x14ac:dyDescent="0.25">
      <c r="A34" s="28" t="s">
        <v>20</v>
      </c>
      <c r="B34" s="29">
        <f>+[1]i2025!D206+[1]i2025!D208+[1]i2025!D209+[1]i2025!D211+[1]i2025!D218</f>
        <v>530682.66</v>
      </c>
      <c r="C34" s="29">
        <f>+[1]i2025!E206+[1]i2025!E208+[1]i2025!E209+[1]i2025!E211+[1]i2025!E218</f>
        <v>11755234.039999999</v>
      </c>
      <c r="D34" s="29">
        <f>+[1]i2025!F206+[1]i2025!F208+[1]i2025!F209+[1]i2025!F211+[1]i2025!F218</f>
        <v>11755234.029999999</v>
      </c>
      <c r="E34" s="29">
        <f ca="1">+[1]i2025!G206+[1]i2025!G208+[1]i2025!G209+[1]i2025!G211+[1]i2025!G218</f>
        <v>0</v>
      </c>
      <c r="F34" s="29">
        <f ca="1">+[1]i2025!H206+[1]i2025!H208+[1]i2025!H209+[1]i2025!H211+[1]i2025!H218</f>
        <v>11746645.229999999</v>
      </c>
      <c r="G34" s="30">
        <f t="shared" ca="1" si="2"/>
        <v>9.9999997764825821E-3</v>
      </c>
    </row>
    <row r="35" spans="1:9" x14ac:dyDescent="0.25">
      <c r="A35" s="28" t="s">
        <v>15</v>
      </c>
      <c r="B35" s="29">
        <f>+[1]i2025!D198+[1]i2025!D200+[1]i2025!D199</f>
        <v>35416270</v>
      </c>
      <c r="C35" s="29">
        <f>+[1]i2025!E198+[1]i2025!E200+[1]i2025!E199</f>
        <v>35677740</v>
      </c>
      <c r="D35" s="29">
        <f>+[1]i2025!F198+[1]i2025!F200+[1]i2025!F199</f>
        <v>21634690</v>
      </c>
      <c r="E35" s="29">
        <f ca="1">+[1]i2025!G198+[1]i2025!G200</f>
        <v>0</v>
      </c>
      <c r="F35" s="29">
        <f ca="1">+[1]i2025!H198+[1]i2025!H200+[1]i2025!H199</f>
        <v>8263970</v>
      </c>
      <c r="G35" s="30">
        <f t="shared" ca="1" si="2"/>
        <v>14043050</v>
      </c>
    </row>
    <row r="36" spans="1:9" ht="15.75" thickBot="1" x14ac:dyDescent="0.3">
      <c r="A36" s="25" t="s">
        <v>16</v>
      </c>
      <c r="B36" s="26">
        <f>+B33-B34-B35</f>
        <v>8756.7200000062585</v>
      </c>
      <c r="C36" s="26">
        <f>+C33-C34-C35</f>
        <v>26507894.32</v>
      </c>
      <c r="D36" s="26">
        <f t="shared" ref="D36" si="7">+D33-D34</f>
        <v>48110893.700000003</v>
      </c>
      <c r="E36" s="26">
        <f ca="1">+E33-E34-E35</f>
        <v>0</v>
      </c>
      <c r="F36" s="26">
        <f ca="1">+F33-F34-F35</f>
        <v>23732362.5</v>
      </c>
      <c r="G36" s="27">
        <f ca="1">+G33-G34-G35</f>
        <v>31690.619999995455</v>
      </c>
    </row>
    <row r="37" spans="1:9" ht="15.75" thickBot="1" x14ac:dyDescent="0.3">
      <c r="A37" s="10"/>
      <c r="B37" s="11"/>
      <c r="C37" s="11"/>
      <c r="D37" s="11"/>
      <c r="E37" s="11"/>
      <c r="F37" s="11"/>
      <c r="G37" s="12"/>
    </row>
    <row r="38" spans="1:9" s="21" customFormat="1" x14ac:dyDescent="0.25">
      <c r="A38" s="17" t="s">
        <v>21</v>
      </c>
      <c r="B38" s="18">
        <f>+(SUMIF([1]i2025!$B$2:$B$349,"I2025-110G",[1]i2025!D2:D361))</f>
        <v>6403.26</v>
      </c>
      <c r="C38" s="18">
        <f>+(SUMIF([1]i2025!$B$2:$B$349,"I2025-110G",[1]i2025!E2:E361))</f>
        <v>15045.19</v>
      </c>
      <c r="D38" s="18">
        <f>+(SUMIF([1]i2025!$B$2:$B$349,"I2025-110G",[1]i2025!F2:F361))</f>
        <v>15045.19</v>
      </c>
      <c r="E38" s="18">
        <f ca="1">+(SUMIF([1]i2025!$B$2:$B$349,"I2025-110G",[1]i2025!G2:G361))</f>
        <v>0</v>
      </c>
      <c r="F38" s="18">
        <f ca="1">+(SUMIF([1]i2025!$B$2:$B$349,"I2025-110G",[1]i2025!H2:H360))</f>
        <v>9040.7899999999991</v>
      </c>
      <c r="G38" s="19">
        <f ca="1">+C38-D38-E38</f>
        <v>0</v>
      </c>
      <c r="H38" s="20"/>
    </row>
    <row r="39" spans="1:9" x14ac:dyDescent="0.25">
      <c r="A39" s="22" t="s">
        <v>10</v>
      </c>
      <c r="B39" s="23">
        <f>+B38-B40</f>
        <v>5200</v>
      </c>
      <c r="C39" s="23">
        <f t="shared" ref="C39:F39" si="8">+C38-C40</f>
        <v>7174.9000000000005</v>
      </c>
      <c r="D39" s="23">
        <f t="shared" si="8"/>
        <v>7174.9000000000005</v>
      </c>
      <c r="E39" s="23">
        <f t="shared" ca="1" si="8"/>
        <v>0</v>
      </c>
      <c r="F39" s="23">
        <f t="shared" ca="1" si="8"/>
        <v>6107.0999999999985</v>
      </c>
      <c r="G39" s="24">
        <f ca="1">+C39-D39-E39</f>
        <v>0</v>
      </c>
    </row>
    <row r="40" spans="1:9" ht="15.75" thickBot="1" x14ac:dyDescent="0.3">
      <c r="A40" s="25" t="s">
        <v>11</v>
      </c>
      <c r="B40" s="26">
        <f>+(SUMIF([1]i2025!$B$2:$B$349,"I2025-620-*",[1]i2025!D2:D363))+(SUMIF([1]i2025!$B$2:$B$349,"I2025-602-*",[1]i2025!D2:D363))+(SUMIF([1]i2025!$B$2:$B$349,"I2025-603-*",[1]i2025!D2:D363))+(SUMIF([1]i2025!$B$2:$B$349,"I2025-660-*",[1]i2025!D2:D363))+(SUMIF([1]i2025!$B$2:$B$349,"I2025-650-*",[1]i2025!D2:D363))+(SUMIF([1]i2025!$B$2:$B$349,"I2025-670-*",[1]i2025!D2:D363))</f>
        <v>1203.26</v>
      </c>
      <c r="C40" s="26">
        <f>+(SUMIF([1]i2025!$B$2:$B$349,"I2025-620-*",[1]i2025!E2:E363))+(SUMIF([1]i2025!$B$2:$B$349,"I2025-602-*",[1]i2025!E2:E363))+(SUMIF([1]i2025!$B$2:$B$349,"I2025-603-*",[1]i2025!E2:E363))+(SUMIF([1]i2025!$B$2:$B$349,"I2025-660-*",[1]i2025!E2:E363))+(SUMIF([1]i2025!$B$2:$B$349,"I2025-650-*",[1]i2025!E2:E363))+(SUMIF([1]i2025!$B$2:$B$349,"I2025-670-*",[1]i2025!E2:E363))</f>
        <v>7870.29</v>
      </c>
      <c r="D40" s="26">
        <f>+(SUMIF([1]i2025!$B$2:$B$349,"I2025-620-*",[1]i2025!F2:F363))+(SUMIF([1]i2025!$B$2:$B$349,"I2025-602-*",[1]i2025!F2:F363))+(SUMIF([1]i2025!$B$2:$B$349,"I2025-603-*",[1]i2025!F2:F363))+(SUMIF([1]i2025!$B$2:$B$349,"I2025-660-*",[1]i2025!F2:F363))+(SUMIF([1]i2025!$B$2:$B$349,"I2025-650-*",[1]i2025!F2:F363))+(SUMIF([1]i2025!$B$2:$B$349,"I2025-670-*",[1]i2025!F2:F363))</f>
        <v>7870.29</v>
      </c>
      <c r="E40" s="26">
        <f ca="1">+(SUMIF([1]i2025!$B$2:$B$349,"I2025-620-*",[1]i2025!G2:G363))+(SUMIF([1]i2025!$B$2:$B$349,"I2025-602-*",[1]i2025!G2:G363))+(SUMIF([1]i2025!$B$2:$B$349,"I2025-603-*",[1]i2025!G2:G363))+(SUMIF([1]i2025!$B$2:$B$349,"I2025-660-*",[1]i2025!G2:G363))+(SUMIF([1]i2025!$B$2:$B$349,"I2025-650-*",[1]i2025!G2:G363))+(SUMIF([1]i2025!$B$2:$B$349,"I2025-670-*",[1]i2025!G2:G363))</f>
        <v>0</v>
      </c>
      <c r="F40" s="26">
        <f ca="1">+(SUMIF([1]i2025!$B$2:$B$349,"I2025-620-*",[1]i2025!H2:H362))+(SUMIF([1]i2025!$B$2:$B$349,"I2025-602-*",[1]i2025!H2:H362))+(SUMIF([1]i2025!$B$2:$B$349,"I2025-603-*",[1]i2025!H2:H362))+(SUMIF([1]i2025!$B$2:$B$349,"I2025-660-*",[1]i2025!H2:H362))+(SUMIF([1]i2025!$B$2:$B$349,"I2025-650-*",[1]i2025!H2:H362))+(SUMIF([1]i2025!$B$2:$B$349,"I2025-670-*",[1]i2025!H2:H362))</f>
        <v>2933.69</v>
      </c>
      <c r="G40" s="27">
        <f ca="1">+C40-D40-E40</f>
        <v>0</v>
      </c>
    </row>
    <row r="41" spans="1:9" ht="15.75" thickBot="1" x14ac:dyDescent="0.3">
      <c r="A41" s="10"/>
      <c r="B41" s="11"/>
      <c r="C41" s="11"/>
      <c r="D41" s="11"/>
      <c r="E41" s="11"/>
      <c r="F41" s="11"/>
      <c r="G41" s="12"/>
    </row>
    <row r="42" spans="1:9" s="21" customFormat="1" x14ac:dyDescent="0.25">
      <c r="A42" s="17" t="s">
        <v>22</v>
      </c>
      <c r="B42" s="18">
        <f ca="1">+(SUMIF([1]i2025!$B$2:$B$349,"I2025-600G",[1]i2025!D51:D380))</f>
        <v>0</v>
      </c>
      <c r="C42" s="18">
        <f>+C43</f>
        <v>0</v>
      </c>
      <c r="D42" s="18">
        <f t="shared" ref="D42:F42" si="9">+D43</f>
        <v>0</v>
      </c>
      <c r="E42" s="18">
        <f t="shared" ca="1" si="9"/>
        <v>0</v>
      </c>
      <c r="F42" s="18">
        <f t="shared" ca="1" si="9"/>
        <v>0</v>
      </c>
      <c r="G42" s="19">
        <f ca="1">+C42-D42-E42</f>
        <v>0</v>
      </c>
      <c r="H42" s="20"/>
    </row>
    <row r="43" spans="1:9" ht="15.75" thickBot="1" x14ac:dyDescent="0.3">
      <c r="A43" s="25" t="s">
        <v>11</v>
      </c>
      <c r="B43" s="26">
        <f ca="1">+B42</f>
        <v>0</v>
      </c>
      <c r="C43" s="26">
        <f>+(SUMIF([1]i2025!$B$2:$B$349,"I2025-600G",[1]i2025!E2:E355))</f>
        <v>0</v>
      </c>
      <c r="D43" s="26">
        <f>+(SUMIF([1]i2025!$B$2:$B$349,"I2025-600G",[1]i2025!F2:F355))</f>
        <v>0</v>
      </c>
      <c r="E43" s="26">
        <f ca="1">+(SUMIF([1]i2025!$B$2:$B$349,"I2025-600-*",[1]i2025!G4:G349))</f>
        <v>0</v>
      </c>
      <c r="F43" s="26">
        <f ca="1">+(SUMIF([1]i2025!$B$2:$B$349,"I2025-600-*",[1]i2025!H4:H348))</f>
        <v>0</v>
      </c>
      <c r="G43" s="27">
        <f t="shared" ref="G43" ca="1" si="10">+C43-D43-E43</f>
        <v>0</v>
      </c>
    </row>
    <row r="44" spans="1:9" ht="15.75" thickBot="1" x14ac:dyDescent="0.3">
      <c r="A44" s="10"/>
      <c r="B44" s="11"/>
      <c r="C44" s="11"/>
      <c r="D44" s="11"/>
      <c r="E44" s="11"/>
      <c r="F44" s="11"/>
      <c r="G44" s="12"/>
      <c r="I44" s="31"/>
    </row>
    <row r="45" spans="1:9" s="21" customFormat="1" x14ac:dyDescent="0.25">
      <c r="A45" s="17" t="s">
        <v>23</v>
      </c>
      <c r="B45" s="18">
        <f>+(SUMIF([1]i2025!$B$2:$B$349,"I2025-180",[1]i2025!D2:D368))</f>
        <v>21886.12</v>
      </c>
      <c r="C45" s="18">
        <f>+(SUMIF([1]i2025!$B$2:$B$349,"I2025-180",[1]i2025!E2:E368))</f>
        <v>21736.12</v>
      </c>
      <c r="D45" s="18">
        <f>+(SUMIF([1]i2025!$B$2:$B$349,"I2025-180",[1]i2025!F2:F368))</f>
        <v>21736.12</v>
      </c>
      <c r="E45" s="18">
        <f ca="1">+(SUMIF([1]i2025!$B$2:$B$349,"I2025-180",[1]i2025!G2:G368))</f>
        <v>0</v>
      </c>
      <c r="F45" s="18">
        <f ca="1">+(SUMIF([1]i2025!$B$2:$B$349,"I2025-180",[1]i2025!H2:H367))</f>
        <v>21736.12</v>
      </c>
      <c r="G45" s="19">
        <f t="shared" ref="G45:G46" ca="1" si="11">+C45-D45-E45</f>
        <v>0</v>
      </c>
      <c r="H45" s="20"/>
    </row>
    <row r="46" spans="1:9" ht="15.75" thickBot="1" x14ac:dyDescent="0.3">
      <c r="A46" s="32" t="s">
        <v>10</v>
      </c>
      <c r="B46" s="33">
        <f>+B45</f>
        <v>21886.12</v>
      </c>
      <c r="C46" s="33">
        <f t="shared" ref="C46:F46" si="12">+C45</f>
        <v>21736.12</v>
      </c>
      <c r="D46" s="33">
        <f t="shared" si="12"/>
        <v>21736.12</v>
      </c>
      <c r="E46" s="33">
        <f t="shared" ca="1" si="12"/>
        <v>0</v>
      </c>
      <c r="F46" s="33">
        <f t="shared" ca="1" si="12"/>
        <v>21736.12</v>
      </c>
      <c r="G46" s="34">
        <f t="shared" ca="1" si="11"/>
        <v>0</v>
      </c>
    </row>
    <row r="47" spans="1:9" ht="15.75" thickBot="1" x14ac:dyDescent="0.3">
      <c r="A47" s="10"/>
      <c r="B47" s="11"/>
      <c r="C47" s="11"/>
      <c r="D47" s="11"/>
      <c r="E47" s="11"/>
      <c r="F47" s="11"/>
      <c r="G47" s="12"/>
    </row>
    <row r="48" spans="1:9" s="21" customFormat="1" x14ac:dyDescent="0.25">
      <c r="A48" s="17" t="s">
        <v>24</v>
      </c>
      <c r="B48" s="18">
        <f>+(SUMIF([1]i2025!$B$2:$B$349,"I2025-010",[1]i2025!D7:D371))</f>
        <v>0</v>
      </c>
      <c r="C48" s="18">
        <f>+(SUMIF([1]i2025!$B$2:$B$349,"I2025-010",[1]i2025!E7:E371))</f>
        <v>0</v>
      </c>
      <c r="D48" s="18">
        <f>+(SUMIF([1]i2025!$B$2:$B$349,"I2025-010",[1]i2025!F7:F371))</f>
        <v>0</v>
      </c>
      <c r="E48" s="18">
        <f>+(SUMIF([1]i2025!$B$2:$B$349,"I2025-010",[1]i2025!G7:G371))</f>
        <v>0</v>
      </c>
      <c r="F48" s="18">
        <f>+(SUMIF([1]i2025!$B$2:$B$349,"I2025-010",[1]i2025!H7:H370))</f>
        <v>0</v>
      </c>
      <c r="G48" s="19">
        <f t="shared" ref="G48:G49" si="13">+C48-D48-E48</f>
        <v>0</v>
      </c>
      <c r="H48" s="20"/>
    </row>
    <row r="49" spans="1:7" ht="15.75" thickBot="1" x14ac:dyDescent="0.3">
      <c r="A49" s="32" t="s">
        <v>10</v>
      </c>
      <c r="B49" s="33">
        <f>+B48</f>
        <v>0</v>
      </c>
      <c r="C49" s="33">
        <f t="shared" ref="C49:F49" si="14">+C48</f>
        <v>0</v>
      </c>
      <c r="D49" s="33">
        <f t="shared" si="14"/>
        <v>0</v>
      </c>
      <c r="E49" s="33">
        <f t="shared" si="14"/>
        <v>0</v>
      </c>
      <c r="F49" s="33">
        <f t="shared" si="14"/>
        <v>0</v>
      </c>
      <c r="G49" s="34">
        <f t="shared" si="13"/>
        <v>0</v>
      </c>
    </row>
    <row r="50" spans="1:7" x14ac:dyDescent="0.25">
      <c r="A50" s="10"/>
      <c r="B50" s="11"/>
      <c r="C50" s="11"/>
      <c r="D50" s="11"/>
      <c r="E50" s="11"/>
      <c r="F50" s="11"/>
      <c r="G50" s="12"/>
    </row>
    <row r="51" spans="1:7" x14ac:dyDescent="0.25">
      <c r="A51" s="35" t="s">
        <v>25</v>
      </c>
      <c r="B51" s="36">
        <f t="shared" ref="B51:G51" ca="1" si="15">+B48+B45+B42+B38+B18+B14+B10</f>
        <v>86356350.829999983</v>
      </c>
      <c r="C51" s="36">
        <f t="shared" si="15"/>
        <v>206748902.67999998</v>
      </c>
      <c r="D51" s="36">
        <f t="shared" si="15"/>
        <v>181625345.30999997</v>
      </c>
      <c r="E51" s="36">
        <f t="shared" ca="1" si="15"/>
        <v>0</v>
      </c>
      <c r="F51" s="36">
        <f t="shared" ca="1" si="15"/>
        <v>146928056.27999997</v>
      </c>
      <c r="G51" s="37">
        <f t="shared" ca="1" si="15"/>
        <v>25123557.370000005</v>
      </c>
    </row>
    <row r="52" spans="1:7" x14ac:dyDescent="0.25">
      <c r="A52" s="38" t="s">
        <v>26</v>
      </c>
      <c r="B52" s="39">
        <f t="shared" ref="B52:G52" si="16">+B11+B15+B19+B39+B46+B49</f>
        <v>50394491.249999985</v>
      </c>
      <c r="C52" s="39">
        <f t="shared" si="16"/>
        <v>131998349.89000002</v>
      </c>
      <c r="D52" s="39">
        <f t="shared" si="16"/>
        <v>120949533.15000001</v>
      </c>
      <c r="E52" s="39">
        <f t="shared" ca="1" si="16"/>
        <v>0</v>
      </c>
      <c r="F52" s="39">
        <f t="shared" ca="1" si="16"/>
        <v>102510469.74000001</v>
      </c>
      <c r="G52" s="40">
        <f t="shared" ca="1" si="16"/>
        <v>11048816.74000001</v>
      </c>
    </row>
    <row r="53" spans="1:7" x14ac:dyDescent="0.25">
      <c r="A53" s="41" t="s">
        <v>27</v>
      </c>
      <c r="B53" s="42">
        <f ca="1">+B12+B16+B28+B40+B43</f>
        <v>35961859.579999998</v>
      </c>
      <c r="C53" s="42">
        <f t="shared" ref="C53:G53" si="17">+C12+C16+C28+C40+C43</f>
        <v>74750552.790000007</v>
      </c>
      <c r="D53" s="42">
        <f t="shared" si="17"/>
        <v>60675812.160000004</v>
      </c>
      <c r="E53" s="42">
        <f t="shared" ca="1" si="17"/>
        <v>0</v>
      </c>
      <c r="F53" s="42">
        <f t="shared" ca="1" si="17"/>
        <v>44417586.539999992</v>
      </c>
      <c r="G53" s="43">
        <f t="shared" ca="1" si="17"/>
        <v>14074740.629999995</v>
      </c>
    </row>
    <row r="54" spans="1:7" x14ac:dyDescent="0.25">
      <c r="A54" s="10"/>
      <c r="B54" s="11"/>
      <c r="C54" s="11"/>
      <c r="D54" s="11"/>
      <c r="E54" s="11"/>
      <c r="F54" s="11"/>
      <c r="G54" s="12"/>
    </row>
    <row r="55" spans="1:7" ht="15.75" thickBot="1" x14ac:dyDescent="0.3">
      <c r="A55" s="44" t="s">
        <v>28</v>
      </c>
      <c r="B55" s="45"/>
      <c r="C55" s="45"/>
      <c r="D55" s="45"/>
      <c r="E55" s="45"/>
      <c r="F55" s="45"/>
      <c r="G55" s="46"/>
    </row>
    <row r="57" spans="1:7" ht="15.75" thickBot="1" x14ac:dyDescent="0.3"/>
    <row r="58" spans="1:7" ht="15.75" thickTop="1" x14ac:dyDescent="0.25">
      <c r="C58" s="47" t="s">
        <v>29</v>
      </c>
      <c r="D58" s="48"/>
      <c r="E58" s="48"/>
      <c r="F58" s="48"/>
      <c r="G58" s="49"/>
    </row>
    <row r="59" spans="1:7" ht="15.75" thickBot="1" x14ac:dyDescent="0.3">
      <c r="C59" s="50" t="s">
        <v>30</v>
      </c>
      <c r="D59" s="51"/>
      <c r="E59" s="51"/>
      <c r="F59" s="51"/>
      <c r="G59" s="52"/>
    </row>
    <row r="60" spans="1:7" ht="15.75" thickTop="1" x14ac:dyDescent="0.25"/>
  </sheetData>
  <pageMargins left="0.7" right="0.7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F5F07-1AA0-43E0-AE2E-DFBDB6D4E904}">
  <dimension ref="A4:P25"/>
  <sheetViews>
    <sheetView zoomScaleNormal="100" workbookViewId="0">
      <selection activeCell="D16" sqref="D16"/>
    </sheetView>
  </sheetViews>
  <sheetFormatPr baseColWidth="10" defaultColWidth="11.42578125" defaultRowHeight="15.75" x14ac:dyDescent="0.25"/>
  <cols>
    <col min="1" max="1" width="25.28515625" style="58" bestFit="1" customWidth="1"/>
    <col min="2" max="4" width="17.85546875" style="58" customWidth="1"/>
    <col min="5" max="5" width="11.5703125" style="58" bestFit="1" customWidth="1"/>
    <col min="6" max="6" width="17.85546875" style="58" customWidth="1"/>
    <col min="7" max="7" width="11.5703125" style="58" bestFit="1" customWidth="1"/>
    <col min="8" max="9" width="17.85546875" style="58" customWidth="1"/>
    <col min="10" max="10" width="11.5703125" style="58" bestFit="1" customWidth="1"/>
    <col min="11" max="11" width="1.28515625" style="58" customWidth="1"/>
    <col min="12" max="13" width="11.42578125" style="58"/>
    <col min="14" max="14" width="5.140625" style="58" customWidth="1"/>
    <col min="15" max="15" width="11.42578125" style="58"/>
    <col min="16" max="16" width="12.7109375" style="58" bestFit="1" customWidth="1"/>
    <col min="17" max="16384" width="11.42578125" style="58"/>
  </cols>
  <sheetData>
    <row r="4" spans="1:16" s="57" customFormat="1" ht="17.25" x14ac:dyDescent="0.25">
      <c r="A4" s="53" t="s">
        <v>31</v>
      </c>
      <c r="B4" s="54"/>
      <c r="C4" s="54"/>
      <c r="D4" s="54"/>
      <c r="E4" s="54"/>
      <c r="F4" s="55"/>
      <c r="G4" s="56"/>
      <c r="H4" s="55"/>
      <c r="I4" s="56"/>
      <c r="J4" s="56"/>
    </row>
    <row r="5" spans="1:16" s="57" customFormat="1" ht="17.25" x14ac:dyDescent="0.25">
      <c r="A5" s="53" t="str">
        <f>+'[1]Detalle ppto.inversiones 311225'!A6</f>
        <v>DICIEMBRE 2025</v>
      </c>
      <c r="B5" s="53"/>
      <c r="C5" s="53"/>
      <c r="D5" s="53"/>
      <c r="E5" s="53"/>
      <c r="F5" s="53"/>
      <c r="G5" s="53"/>
      <c r="H5" s="53"/>
      <c r="I5" s="53"/>
      <c r="J5" s="53"/>
    </row>
    <row r="7" spans="1:16" ht="16.5" thickBot="1" x14ac:dyDescent="0.3"/>
    <row r="8" spans="1:16" ht="48" thickBot="1" x14ac:dyDescent="0.3">
      <c r="B8" s="59" t="s">
        <v>3</v>
      </c>
      <c r="C8" s="59" t="s">
        <v>32</v>
      </c>
      <c r="D8" s="60" t="s">
        <v>33</v>
      </c>
      <c r="E8" s="61" t="s">
        <v>34</v>
      </c>
      <c r="F8" s="60" t="s">
        <v>35</v>
      </c>
      <c r="G8" s="61" t="s">
        <v>34</v>
      </c>
      <c r="H8" s="60" t="s">
        <v>7</v>
      </c>
      <c r="I8" s="60" t="s">
        <v>36</v>
      </c>
      <c r="J8" s="61" t="s">
        <v>34</v>
      </c>
      <c r="L8" s="62" t="s">
        <v>37</v>
      </c>
      <c r="M8" s="63"/>
      <c r="N8" s="64"/>
    </row>
    <row r="9" spans="1:16" ht="7.5" customHeight="1" thickBot="1" x14ac:dyDescent="0.3"/>
    <row r="10" spans="1:16" s="68" customFormat="1" ht="31.5" customHeight="1" thickBot="1" x14ac:dyDescent="0.3">
      <c r="A10" s="65" t="s">
        <v>38</v>
      </c>
      <c r="B10" s="66">
        <f ca="1">+B11+B12</f>
        <v>50940080.829999983</v>
      </c>
      <c r="C10" s="66">
        <f t="shared" ref="C10:D10" si="0">+C11+C12</f>
        <v>159303502.04000002</v>
      </c>
      <c r="D10" s="66">
        <f t="shared" si="0"/>
        <v>153400306.15000001</v>
      </c>
      <c r="E10" s="67">
        <f>+D10/C10</f>
        <v>0.96294371552159752</v>
      </c>
      <c r="F10" s="66">
        <f t="shared" ref="F10:I10" ca="1" si="1">+F11+F12</f>
        <v>0</v>
      </c>
      <c r="G10" s="67">
        <f ca="1">+F10/C10</f>
        <v>0</v>
      </c>
      <c r="H10" s="66">
        <f t="shared" ca="1" si="1"/>
        <v>133228169.55</v>
      </c>
      <c r="I10" s="66">
        <f t="shared" ca="1" si="1"/>
        <v>5903195.8900000025</v>
      </c>
      <c r="J10" s="67">
        <f ca="1">+I10/C10</f>
        <v>3.7056284478402431E-2</v>
      </c>
    </row>
    <row r="11" spans="1:16" s="68" customFormat="1" ht="21.95" customHeight="1" thickBot="1" x14ac:dyDescent="0.3">
      <c r="A11" s="69" t="s">
        <v>39</v>
      </c>
      <c r="B11" s="70">
        <f t="shared" ref="B11:D12" si="2">+B19-B15</f>
        <v>50394491.249999985</v>
      </c>
      <c r="C11" s="70">
        <f t="shared" si="2"/>
        <v>120345848.27000001</v>
      </c>
      <c r="D11" s="70">
        <f t="shared" si="2"/>
        <v>114474343.01000001</v>
      </c>
      <c r="E11" s="71">
        <f>+D11/C11</f>
        <v>0.95121140160292794</v>
      </c>
      <c r="F11" s="70">
        <f ca="1">+F19-F15</f>
        <v>0</v>
      </c>
      <c r="G11" s="71">
        <f ca="1">+F11/C11</f>
        <v>0</v>
      </c>
      <c r="H11" s="70">
        <f ca="1">+H19-H15</f>
        <v>97074553.010000005</v>
      </c>
      <c r="I11" s="70">
        <f ca="1">+I19-I15</f>
        <v>5871505.260000011</v>
      </c>
      <c r="J11" s="71">
        <f ca="1">+I11/C11</f>
        <v>4.8788598397072155E-2</v>
      </c>
    </row>
    <row r="12" spans="1:16" s="68" customFormat="1" ht="21.95" customHeight="1" thickBot="1" x14ac:dyDescent="0.3">
      <c r="A12" s="69" t="s">
        <v>40</v>
      </c>
      <c r="B12" s="70">
        <f t="shared" ca="1" si="2"/>
        <v>545589.57999999821</v>
      </c>
      <c r="C12" s="70">
        <f t="shared" si="2"/>
        <v>38957653.770000003</v>
      </c>
      <c r="D12" s="70">
        <f t="shared" si="2"/>
        <v>38925963.140000001</v>
      </c>
      <c r="E12" s="71">
        <f>+D12/C12</f>
        <v>0.99918653648427858</v>
      </c>
      <c r="F12" s="70">
        <f ca="1">+F20-F16</f>
        <v>0</v>
      </c>
      <c r="G12" s="71">
        <f ca="1">+F12/C12</f>
        <v>0</v>
      </c>
      <c r="H12" s="70">
        <f ca="1">+H20-H16</f>
        <v>36153616.539999992</v>
      </c>
      <c r="I12" s="70">
        <f ca="1">+I20-I16</f>
        <v>31690.629999991506</v>
      </c>
      <c r="J12" s="71">
        <f ca="1">+I12/C12</f>
        <v>8.1346351572114976E-4</v>
      </c>
    </row>
    <row r="13" spans="1:16" s="68" customFormat="1" ht="18" thickBot="1" x14ac:dyDescent="0.3">
      <c r="A13" s="72"/>
      <c r="B13" s="58"/>
      <c r="C13" s="58"/>
      <c r="D13" s="58"/>
      <c r="E13" s="58"/>
      <c r="F13" s="58"/>
      <c r="G13" s="58"/>
      <c r="H13" s="58"/>
      <c r="I13" s="58"/>
      <c r="J13" s="58"/>
    </row>
    <row r="14" spans="1:16" s="68" customFormat="1" ht="31.5" customHeight="1" thickBot="1" x14ac:dyDescent="0.3">
      <c r="A14" s="65" t="s">
        <v>41</v>
      </c>
      <c r="B14" s="66">
        <f>+B15+B16</f>
        <v>35416270</v>
      </c>
      <c r="C14" s="66">
        <f t="shared" ref="C14:D14" si="3">+C15+C16</f>
        <v>47445400.640000001</v>
      </c>
      <c r="D14" s="66">
        <f t="shared" si="3"/>
        <v>28225039.16</v>
      </c>
      <c r="E14" s="67">
        <f>+D14/C14</f>
        <v>0.59489515905160661</v>
      </c>
      <c r="F14" s="66">
        <f t="shared" ref="F14:I14" ca="1" si="4">+F15+F16</f>
        <v>0</v>
      </c>
      <c r="G14" s="67">
        <f ca="1">+F14/C14</f>
        <v>0</v>
      </c>
      <c r="H14" s="66">
        <f t="shared" ca="1" si="4"/>
        <v>13699886.73</v>
      </c>
      <c r="I14" s="66">
        <f t="shared" ca="1" si="4"/>
        <v>19220361.480000004</v>
      </c>
      <c r="J14" s="67">
        <f ca="1">+I14/C14</f>
        <v>0.40510484094839344</v>
      </c>
    </row>
    <row r="15" spans="1:16" s="68" customFormat="1" ht="18" thickBot="1" x14ac:dyDescent="0.3">
      <c r="A15" s="69" t="s">
        <v>39</v>
      </c>
      <c r="B15" s="70">
        <f>+'[1]Detalle ppto.inversiones 311225'!B21+'[1]Detalle ppto.inversiones 311225'!B26</f>
        <v>0</v>
      </c>
      <c r="C15" s="70">
        <f>+'[1]Detalle ppto.inversiones 311225'!C21+'[1]Detalle ppto.inversiones 311225'!C26</f>
        <v>11652501.619999999</v>
      </c>
      <c r="D15" s="70">
        <f>+'[1]Detalle ppto.inversiones 311225'!D21+'[1]Detalle ppto.inversiones 311225'!D26</f>
        <v>6475190.1400000006</v>
      </c>
      <c r="E15" s="71">
        <f>+D15/C15</f>
        <v>0.5556909881811285</v>
      </c>
      <c r="F15" s="70">
        <f ca="1">+'[1]Detalle ppto.inversiones 311225'!E21+'[1]Detalle ppto.inversiones 311225'!E26</f>
        <v>0</v>
      </c>
      <c r="G15" s="71">
        <f ca="1">+F15/C15</f>
        <v>0</v>
      </c>
      <c r="H15" s="70">
        <f ca="1">+'[1]Detalle ppto.inversiones 311225'!F21+'[1]Detalle ppto.inversiones 311225'!F26</f>
        <v>5435916.7299999995</v>
      </c>
      <c r="I15" s="70">
        <f ca="1">+C15-D15-F15</f>
        <v>5177311.4799999986</v>
      </c>
      <c r="J15" s="71">
        <f ca="1">+I15/C15</f>
        <v>0.44430901181887145</v>
      </c>
    </row>
    <row r="16" spans="1:16" s="68" customFormat="1" ht="18" thickBot="1" x14ac:dyDescent="0.25">
      <c r="A16" s="69" t="s">
        <v>40</v>
      </c>
      <c r="B16" s="70">
        <f>+'[1]Detalle ppto.inversiones 311225'!B30+'[1]Detalle ppto.inversiones 311225'!B35</f>
        <v>35416270</v>
      </c>
      <c r="C16" s="70">
        <f>+'[1]Detalle ppto.inversiones 311225'!C30+'[1]Detalle ppto.inversiones 311225'!C35</f>
        <v>35792899.020000003</v>
      </c>
      <c r="D16" s="70">
        <f>+'[1]Detalle ppto.inversiones 311225'!D30+'[1]Detalle ppto.inversiones 311225'!D35</f>
        <v>21749849.02</v>
      </c>
      <c r="E16" s="71">
        <v>0</v>
      </c>
      <c r="F16" s="70">
        <f ca="1">+'[1]Detalle ppto.inversiones 311225'!E35+'[1]Detalle ppto.inversiones 311225'!E30</f>
        <v>0</v>
      </c>
      <c r="G16" s="71">
        <v>0</v>
      </c>
      <c r="H16" s="70">
        <f ca="1">+'[1]Detalle ppto.inversiones 311225'!F35+'[1]Detalle ppto.inversiones 311225'!F30</f>
        <v>8263970</v>
      </c>
      <c r="I16" s="70">
        <f ca="1">+C16-D16-F16</f>
        <v>14043050.000000004</v>
      </c>
      <c r="J16" s="71">
        <f ca="1">+I16/C16</f>
        <v>0.39234178802206454</v>
      </c>
      <c r="P16" s="73"/>
    </row>
    <row r="17" spans="1:16" s="68" customFormat="1" ht="18" thickBot="1" x14ac:dyDescent="0.3">
      <c r="A17" s="74"/>
      <c r="B17" s="58"/>
      <c r="C17" s="58"/>
      <c r="D17" s="58"/>
      <c r="E17" s="58"/>
      <c r="F17" s="58"/>
      <c r="G17" s="58"/>
      <c r="H17" s="58"/>
      <c r="I17" s="58"/>
      <c r="J17" s="58"/>
      <c r="P17" s="75"/>
    </row>
    <row r="18" spans="1:16" s="68" customFormat="1" ht="31.5" customHeight="1" thickBot="1" x14ac:dyDescent="0.3">
      <c r="A18" s="76" t="s">
        <v>42</v>
      </c>
      <c r="B18" s="77">
        <f ca="1">+B19+B20</f>
        <v>86356350.829999983</v>
      </c>
      <c r="C18" s="77">
        <f t="shared" ref="C18:I18" si="5">+C19+C20</f>
        <v>206748902.68000001</v>
      </c>
      <c r="D18" s="77">
        <f t="shared" si="5"/>
        <v>181625345.31</v>
      </c>
      <c r="E18" s="78">
        <f>+D18/C18</f>
        <v>0.87848275350275729</v>
      </c>
      <c r="F18" s="77">
        <f t="shared" ca="1" si="5"/>
        <v>0</v>
      </c>
      <c r="G18" s="78">
        <f ca="1">+F18/C18</f>
        <v>0</v>
      </c>
      <c r="H18" s="77">
        <f t="shared" ref="H18" ca="1" si="6">+H19+H20</f>
        <v>146928056.28</v>
      </c>
      <c r="I18" s="77">
        <f t="shared" ca="1" si="5"/>
        <v>25123557.370000005</v>
      </c>
      <c r="J18" s="78">
        <f ca="1">+I18/C18</f>
        <v>0.12151724649724271</v>
      </c>
      <c r="P18" s="57"/>
    </row>
    <row r="19" spans="1:16" s="68" customFormat="1" ht="18" thickBot="1" x14ac:dyDescent="0.3">
      <c r="A19" s="79" t="s">
        <v>39</v>
      </c>
      <c r="B19" s="80">
        <f>+'[1]Detalle ppto.inversiones 311225'!B52</f>
        <v>50394491.249999985</v>
      </c>
      <c r="C19" s="80">
        <f>+'[1]Detalle ppto.inversiones 311225'!C52</f>
        <v>131998349.89000002</v>
      </c>
      <c r="D19" s="80">
        <f>+'[1]Detalle ppto.inversiones 311225'!D52</f>
        <v>120949533.15000001</v>
      </c>
      <c r="E19" s="81">
        <f>+D19/C19</f>
        <v>0.91629579650649062</v>
      </c>
      <c r="F19" s="80">
        <f ca="1">+'[1]Detalle ppto.inversiones 311225'!E52</f>
        <v>0</v>
      </c>
      <c r="G19" s="81">
        <f ca="1">+F19/C19</f>
        <v>0</v>
      </c>
      <c r="H19" s="80">
        <f ca="1">+'[1]Detalle ppto.inversiones 311225'!F52</f>
        <v>102510469.74000001</v>
      </c>
      <c r="I19" s="80">
        <f ca="1">+'[1]Detalle ppto.inversiones 311225'!G52</f>
        <v>11048816.74000001</v>
      </c>
      <c r="J19" s="81">
        <f ca="1">+I19/C19</f>
        <v>8.3704203493509349E-2</v>
      </c>
    </row>
    <row r="20" spans="1:16" s="68" customFormat="1" ht="18" thickBot="1" x14ac:dyDescent="0.3">
      <c r="A20" s="82" t="s">
        <v>40</v>
      </c>
      <c r="B20" s="80">
        <f ca="1">+'[1]Detalle ppto.inversiones 311225'!B53</f>
        <v>35961859.579999998</v>
      </c>
      <c r="C20" s="80">
        <f>+'[1]Detalle ppto.inversiones 311225'!C53</f>
        <v>74750552.790000007</v>
      </c>
      <c r="D20" s="80">
        <f>+'[1]Detalle ppto.inversiones 311225'!D53</f>
        <v>60675812.160000004</v>
      </c>
      <c r="E20" s="81">
        <f>+D20/C20</f>
        <v>0.81171054788663854</v>
      </c>
      <c r="F20" s="80">
        <f ca="1">+'[1]Detalle ppto.inversiones 311225'!E53</f>
        <v>0</v>
      </c>
      <c r="G20" s="81">
        <f ca="1">+F20/C20</f>
        <v>0</v>
      </c>
      <c r="H20" s="80">
        <f ca="1">+'[1]Detalle ppto.inversiones 311225'!F53</f>
        <v>44417586.539999992</v>
      </c>
      <c r="I20" s="80">
        <f ca="1">+'[1]Detalle ppto.inversiones 311225'!G53</f>
        <v>14074740.629999995</v>
      </c>
      <c r="J20" s="81">
        <f ca="1">+I20/C20</f>
        <v>0.18828945211336134</v>
      </c>
    </row>
    <row r="22" spans="1:16" ht="16.5" thickBot="1" x14ac:dyDescent="0.3"/>
    <row r="23" spans="1:16" ht="16.5" thickTop="1" x14ac:dyDescent="0.25">
      <c r="F23" s="47" t="str">
        <f>+'[1]Detalle ppto.inversiones 311225'!C58</f>
        <v>Administración, Control y Logística 25/02/26</v>
      </c>
      <c r="G23" s="48"/>
      <c r="H23" s="48"/>
      <c r="I23" s="48"/>
      <c r="J23" s="49"/>
    </row>
    <row r="24" spans="1:16" ht="16.5" thickBot="1" x14ac:dyDescent="0.3">
      <c r="F24" s="50" t="s">
        <v>30</v>
      </c>
      <c r="G24" s="51"/>
      <c r="H24" s="51"/>
      <c r="I24" s="51"/>
      <c r="J24" s="52"/>
    </row>
    <row r="25" spans="1:16" ht="16.5" thickTop="1" x14ac:dyDescent="0.25"/>
  </sheetData>
  <mergeCells count="1">
    <mergeCell ref="L8:N8"/>
  </mergeCells>
  <pageMargins left="0.7" right="0.7" top="0.75" bottom="0.75" header="0.3" footer="0.3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Detalle ppto.inversiones 311225</vt:lpstr>
      <vt:lpstr>Situación ppto.inv 311225</vt:lpstr>
    </vt:vector>
  </TitlesOfParts>
  <Company>Ferrocarrils de la Generalitat Valenciana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 Canales Lara</dc:creator>
  <cp:lastModifiedBy>Tomás Canales Lara</cp:lastModifiedBy>
  <dcterms:created xsi:type="dcterms:W3CDTF">2026-03-11T07:47:22Z</dcterms:created>
  <dcterms:modified xsi:type="dcterms:W3CDTF">2026-03-11T07:48:54Z</dcterms:modified>
</cp:coreProperties>
</file>