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945" windowWidth="7650" windowHeight="9315" tabRatio="558" activeTab="2"/>
  </bookViews>
  <sheets>
    <sheet name="Viajeros 2014-15" sheetId="1" r:id="rId1"/>
    <sheet name="BExRepositorySheet" sheetId="2" state="veryHidden" r:id="rId2"/>
    <sheet name="Acumulado 2015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<sst xmlns="http://schemas.openxmlformats.org/spreadsheetml/2006/main" count="58" uniqueCount="28">
  <si>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MES</t>
  </si>
  <si>
    <t>AÑO</t>
  </si>
  <si>
    <t>LINEA 1</t>
  </si>
  <si>
    <t>LINEA 3</t>
  </si>
  <si>
    <t>LINEA 4</t>
  </si>
  <si>
    <t>F.G.V METRO</t>
  </si>
  <si>
    <t>TOTAL ALICANTE</t>
  </si>
  <si>
    <t>TOTAL F.G.V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</si>
  <si>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</si>
  <si>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</si>
  <si>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</si>
  <si>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</si>
  <si>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</si>
  <si>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</si>
  <si>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</si>
  <si>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</si>
  <si>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</si>
  <si>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</si>
  <si>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</si>
  <si>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</si>
  <si>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</t>
  </si>
  <si>
    <t>LINEA 5</t>
  </si>
  <si>
    <t>LINEA 6</t>
  </si>
  <si>
    <t>TOTAL VALENCIA</t>
  </si>
  <si>
    <t>LÍNEA 2</t>
  </si>
  <si>
    <t>LÍNEA 7</t>
  </si>
  <si>
    <t>LÍNEA 9</t>
  </si>
  <si>
    <t>LINEA 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</si>
</sst>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\ "/>
    <numFmt numFmtId="173" formatCode="#,##0;[Red]#,##0"/>
    <numFmt numFmtId="174" formatCode="0;[Red]0"/>
    <numFmt numFmtId="175" formatCode="0.00%;[Red]\-0.00%"/>
    <numFmt numFmtId="176" formatCode="#,##0\ "/>
    <numFmt numFmtId="177" formatCode="#,##0_ ;[Red]\-#,##0\ "/>
    <numFmt numFmtId="178" formatCode="#,##0_);\(#,##0\)"/>
    <numFmt numFmtId="179" formatCode="_-* #,##0.00\ [$€-1]_-;\-* #,##0.00\ [$€-1]_-;_-* &quot;-&quot;??\ [$€-1]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_(* #,##0_);_(* \(#,##0\);_(* &quot;-&quot;??_);_(@_)"/>
    <numFmt numFmtId="185" formatCode="0.0%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sz val="9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Times New Roman"/>
      <family val="0"/>
    </font>
    <font>
      <b/>
      <sz val="8"/>
      <color indexed="14"/>
      <name val="Arial"/>
      <family val="2"/>
    </font>
    <font>
      <b/>
      <sz val="9"/>
      <color indexed="8"/>
      <name val="Arial"/>
      <family val="2"/>
    </font>
    <font>
      <sz val="8"/>
      <color indexed="62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18" borderId="0" applyNumberFormat="0" applyBorder="0" applyAlignment="0" applyProtection="0"/>
    <xf numFmtId="0" fontId="19" fillId="32" borderId="1" applyNumberFormat="0" applyAlignment="0" applyProtection="0"/>
    <xf numFmtId="0" fontId="20" fillId="19" borderId="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0" fillId="32" borderId="8" applyNumberFormat="0" applyAlignment="0" applyProtection="0"/>
    <xf numFmtId="9" fontId="0" fillId="0" borderId="0" applyFont="0" applyFill="0" applyBorder="0" applyAlignment="0" applyProtection="0"/>
    <xf numFmtId="4" fontId="31" fillId="37" borderId="9" applyNumberFormat="0" applyProtection="0">
      <alignment vertical="center"/>
    </xf>
    <xf numFmtId="4" fontId="32" fillId="37" borderId="9" applyNumberFormat="0" applyProtection="0">
      <alignment vertical="center"/>
    </xf>
    <xf numFmtId="4" fontId="31" fillId="37" borderId="9" applyNumberFormat="0" applyProtection="0">
      <alignment horizontal="left" vertical="center" indent="1"/>
    </xf>
    <xf numFmtId="0" fontId="31" fillId="37" borderId="9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5" fillId="7" borderId="9" applyNumberFormat="0" applyProtection="0">
      <alignment horizontal="right" vertical="center"/>
    </xf>
    <xf numFmtId="4" fontId="15" fillId="3" borderId="9" applyNumberFormat="0" applyProtection="0">
      <alignment horizontal="right" vertical="center"/>
    </xf>
    <xf numFmtId="4" fontId="15" fillId="38" borderId="9" applyNumberFormat="0" applyProtection="0">
      <alignment horizontal="right" vertical="center"/>
    </xf>
    <xf numFmtId="4" fontId="15" fillId="39" borderId="9" applyNumberFormat="0" applyProtection="0">
      <alignment horizontal="right" vertical="center"/>
    </xf>
    <xf numFmtId="4" fontId="15" fillId="40" borderId="9" applyNumberFormat="0" applyProtection="0">
      <alignment horizontal="right" vertical="center"/>
    </xf>
    <xf numFmtId="4" fontId="15" fillId="41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5" fillId="42" borderId="9" applyNumberFormat="0" applyProtection="0">
      <alignment horizontal="right" vertical="center"/>
    </xf>
    <xf numFmtId="4" fontId="15" fillId="43" borderId="9" applyNumberFormat="0" applyProtection="0">
      <alignment horizontal="right" vertical="center"/>
    </xf>
    <xf numFmtId="4" fontId="31" fillId="44" borderId="1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33" fillId="8" borderId="0" applyNumberFormat="0" applyProtection="0">
      <alignment horizontal="left" vertical="center" indent="1"/>
    </xf>
    <xf numFmtId="4" fontId="15" fillId="2" borderId="9" applyNumberFormat="0" applyProtection="0">
      <alignment horizontal="right" vertical="center"/>
    </xf>
    <xf numFmtId="4" fontId="15" fillId="45" borderId="0" applyNumberFormat="0" applyProtection="0">
      <alignment horizontal="left" vertical="center" indent="1"/>
    </xf>
    <xf numFmtId="4" fontId="15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14" fillId="8" borderId="12" applyBorder="0">
      <alignment/>
      <protection/>
    </xf>
    <xf numFmtId="4" fontId="15" fillId="4" borderId="9" applyNumberFormat="0" applyProtection="0">
      <alignment vertical="center"/>
    </xf>
    <xf numFmtId="4" fontId="34" fillId="4" borderId="9" applyNumberFormat="0" applyProtection="0">
      <alignment vertical="center"/>
    </xf>
    <xf numFmtId="4" fontId="15" fillId="4" borderId="9" applyNumberFormat="0" applyProtection="0">
      <alignment horizontal="left" vertical="center" indent="1"/>
    </xf>
    <xf numFmtId="0" fontId="15" fillId="4" borderId="9" applyNumberFormat="0" applyProtection="0">
      <alignment horizontal="left" vertical="top" indent="1"/>
    </xf>
    <xf numFmtId="4" fontId="15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4" fontId="15" fillId="2" borderId="9" applyNumberFormat="0" applyProtection="0">
      <alignment horizontal="left" vertical="center" indent="1"/>
    </xf>
    <xf numFmtId="0" fontId="15" fillId="2" borderId="9" applyNumberFormat="0" applyProtection="0">
      <alignment horizontal="left" vertical="top" indent="1"/>
    </xf>
    <xf numFmtId="4" fontId="35" fillId="46" borderId="0" applyNumberFormat="0" applyProtection="0">
      <alignment horizontal="left" vertical="center" indent="1"/>
    </xf>
    <xf numFmtId="0" fontId="8" fillId="47" borderId="11">
      <alignment/>
      <protection/>
    </xf>
    <xf numFmtId="4" fontId="36" fillId="45" borderId="9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3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3" fontId="3" fillId="0" borderId="19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75" fontId="11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72" fontId="3" fillId="0" borderId="18" xfId="0" applyNumberFormat="1" applyFont="1" applyBorder="1" applyAlignment="1">
      <alignment/>
    </xf>
    <xf numFmtId="175" fontId="4" fillId="10" borderId="22" xfId="0" applyNumberFormat="1" applyFont="1" applyFill="1" applyBorder="1" applyAlignment="1">
      <alignment/>
    </xf>
    <xf numFmtId="175" fontId="4" fillId="10" borderId="23" xfId="0" applyNumberFormat="1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11" xfId="0" applyNumberFormat="1" applyFont="1" applyFill="1" applyBorder="1" applyAlignment="1">
      <alignment/>
    </xf>
    <xf numFmtId="175" fontId="3" fillId="10" borderId="25" xfId="0" applyNumberFormat="1" applyFont="1" applyFill="1" applyBorder="1" applyAlignment="1">
      <alignment/>
    </xf>
    <xf numFmtId="175" fontId="3" fillId="10" borderId="26" xfId="0" applyNumberFormat="1" applyFont="1" applyFill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0" fillId="0" borderId="0" xfId="0" applyNumberFormat="1" applyAlignment="1">
      <alignment/>
    </xf>
    <xf numFmtId="175" fontId="14" fillId="10" borderId="25" xfId="0" applyNumberFormat="1" applyFont="1" applyFill="1" applyBorder="1" applyAlignment="1">
      <alignment/>
    </xf>
    <xf numFmtId="175" fontId="14" fillId="10" borderId="29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31" xfId="0" applyNumberFormat="1" applyFont="1" applyBorder="1" applyAlignment="1">
      <alignment/>
    </xf>
    <xf numFmtId="175" fontId="39" fillId="10" borderId="32" xfId="0" applyNumberFormat="1" applyFont="1" applyFill="1" applyBorder="1" applyAlignment="1">
      <alignment/>
    </xf>
    <xf numFmtId="175" fontId="39" fillId="10" borderId="23" xfId="0" applyNumberFormat="1" applyFont="1" applyFill="1" applyBorder="1" applyAlignment="1">
      <alignment/>
    </xf>
    <xf numFmtId="175" fontId="40" fillId="10" borderId="22" xfId="0" applyNumberFormat="1" applyFont="1" applyFill="1" applyBorder="1" applyAlignment="1">
      <alignment/>
    </xf>
    <xf numFmtId="175" fontId="40" fillId="10" borderId="23" xfId="0" applyNumberFormat="1" applyFont="1" applyFill="1" applyBorder="1" applyAlignment="1">
      <alignment/>
    </xf>
    <xf numFmtId="175" fontId="41" fillId="10" borderId="22" xfId="0" applyNumberFormat="1" applyFont="1" applyFill="1" applyBorder="1" applyAlignment="1">
      <alignment/>
    </xf>
    <xf numFmtId="175" fontId="41" fillId="10" borderId="23" xfId="0" applyNumberFormat="1" applyFont="1" applyFill="1" applyBorder="1" applyAlignment="1">
      <alignment/>
    </xf>
    <xf numFmtId="175" fontId="14" fillId="10" borderId="26" xfId="0" applyNumberFormat="1" applyFont="1" applyFill="1" applyBorder="1" applyAlignment="1">
      <alignment/>
    </xf>
    <xf numFmtId="175" fontId="14" fillId="10" borderId="33" xfId="0" applyNumberFormat="1" applyFont="1" applyFill="1" applyBorder="1" applyAlignment="1">
      <alignment/>
    </xf>
    <xf numFmtId="175" fontId="39" fillId="10" borderId="34" xfId="0" applyNumberFormat="1" applyFont="1" applyFill="1" applyBorder="1" applyAlignment="1">
      <alignment/>
    </xf>
    <xf numFmtId="175" fontId="39" fillId="10" borderId="35" xfId="0" applyNumberFormat="1" applyFont="1" applyFill="1" applyBorder="1" applyAlignment="1">
      <alignment/>
    </xf>
    <xf numFmtId="175" fontId="40" fillId="10" borderId="34" xfId="0" applyNumberFormat="1" applyFont="1" applyFill="1" applyBorder="1" applyAlignment="1">
      <alignment/>
    </xf>
    <xf numFmtId="175" fontId="40" fillId="10" borderId="35" xfId="0" applyNumberFormat="1" applyFont="1" applyFill="1" applyBorder="1" applyAlignment="1">
      <alignment/>
    </xf>
    <xf numFmtId="175" fontId="10" fillId="10" borderId="34" xfId="0" applyNumberFormat="1" applyFont="1" applyFill="1" applyBorder="1" applyAlignment="1">
      <alignment/>
    </xf>
    <xf numFmtId="175" fontId="41" fillId="10" borderId="34" xfId="0" applyNumberFormat="1" applyFont="1" applyFill="1" applyBorder="1" applyAlignment="1">
      <alignment/>
    </xf>
    <xf numFmtId="175" fontId="41" fillId="10" borderId="35" xfId="0" applyNumberFormat="1" applyFont="1" applyFill="1" applyBorder="1" applyAlignment="1">
      <alignment/>
    </xf>
    <xf numFmtId="175" fontId="14" fillId="10" borderId="36" xfId="0" applyNumberFormat="1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" fontId="3" fillId="0" borderId="37" xfId="0" applyNumberFormat="1" applyFont="1" applyBorder="1" applyAlignment="1">
      <alignment horizontal="left"/>
    </xf>
    <xf numFmtId="172" fontId="3" fillId="0" borderId="38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40" xfId="0" applyNumberFormat="1" applyFont="1" applyBorder="1" applyAlignment="1">
      <alignment/>
    </xf>
    <xf numFmtId="172" fontId="3" fillId="0" borderId="40" xfId="0" applyNumberFormat="1" applyFont="1" applyFill="1" applyBorder="1" applyAlignment="1">
      <alignment/>
    </xf>
    <xf numFmtId="10" fontId="0" fillId="0" borderId="0" xfId="88" applyNumberFormat="1" applyAlignment="1">
      <alignment/>
    </xf>
    <xf numFmtId="3" fontId="42" fillId="48" borderId="41" xfId="0" applyNumberFormat="1" applyFont="1" applyFill="1" applyBorder="1" applyAlignment="1">
      <alignment horizontal="center" vertical="center"/>
    </xf>
    <xf numFmtId="1" fontId="42" fillId="48" borderId="42" xfId="0" applyNumberFormat="1" applyFont="1" applyFill="1" applyBorder="1" applyAlignment="1">
      <alignment horizontal="center" vertical="center"/>
    </xf>
    <xf numFmtId="3" fontId="42" fillId="48" borderId="43" xfId="0" applyNumberFormat="1" applyFont="1" applyFill="1" applyBorder="1" applyAlignment="1">
      <alignment horizontal="center" vertical="center"/>
    </xf>
    <xf numFmtId="3" fontId="42" fillId="48" borderId="44" xfId="0" applyNumberFormat="1" applyFont="1" applyFill="1" applyBorder="1" applyAlignment="1">
      <alignment horizontal="center" vertical="center"/>
    </xf>
    <xf numFmtId="3" fontId="42" fillId="48" borderId="42" xfId="0" applyNumberFormat="1" applyFont="1" applyFill="1" applyBorder="1" applyAlignment="1">
      <alignment horizontal="center" vertical="center" wrapText="1"/>
    </xf>
    <xf numFmtId="175" fontId="43" fillId="48" borderId="45" xfId="0" applyNumberFormat="1" applyFont="1" applyFill="1" applyBorder="1" applyAlignment="1">
      <alignment horizontal="center"/>
    </xf>
    <xf numFmtId="3" fontId="42" fillId="48" borderId="45" xfId="0" applyNumberFormat="1" applyFont="1" applyFill="1" applyBorder="1" applyAlignment="1">
      <alignment horizontal="center" vertical="center" wrapText="1"/>
    </xf>
    <xf numFmtId="3" fontId="42" fillId="48" borderId="46" xfId="0" applyNumberFormat="1" applyFont="1" applyFill="1" applyBorder="1" applyAlignment="1">
      <alignment horizontal="center" vertical="center" wrapText="1"/>
    </xf>
    <xf numFmtId="172" fontId="44" fillId="0" borderId="47" xfId="0" applyNumberFormat="1" applyFont="1" applyBorder="1" applyAlignment="1">
      <alignment/>
    </xf>
    <xf numFmtId="172" fontId="44" fillId="0" borderId="48" xfId="0" applyNumberFormat="1" applyFont="1" applyBorder="1" applyAlignment="1">
      <alignment/>
    </xf>
    <xf numFmtId="172" fontId="44" fillId="0" borderId="24" xfId="0" applyNumberFormat="1" applyFont="1" applyBorder="1" applyAlignment="1">
      <alignment/>
    </xf>
    <xf numFmtId="172" fontId="44" fillId="0" borderId="11" xfId="0" applyNumberFormat="1" applyFont="1" applyBorder="1" applyAlignment="1">
      <alignment/>
    </xf>
    <xf numFmtId="1" fontId="44" fillId="0" borderId="49" xfId="0" applyNumberFormat="1" applyFont="1" applyBorder="1" applyAlignment="1">
      <alignment horizontal="left"/>
    </xf>
    <xf numFmtId="172" fontId="44" fillId="0" borderId="11" xfId="0" applyNumberFormat="1" applyFont="1" applyFill="1" applyBorder="1" applyAlignment="1">
      <alignment/>
    </xf>
    <xf numFmtId="0" fontId="45" fillId="48" borderId="45" xfId="0" applyFont="1" applyFill="1" applyBorder="1" applyAlignment="1">
      <alignment horizontal="center"/>
    </xf>
    <xf numFmtId="175" fontId="44" fillId="10" borderId="32" xfId="0" applyNumberFormat="1" applyFont="1" applyFill="1" applyBorder="1" applyAlignment="1">
      <alignment/>
    </xf>
    <xf numFmtId="172" fontId="44" fillId="0" borderId="50" xfId="0" applyNumberFormat="1" applyFont="1" applyBorder="1" applyAlignment="1">
      <alignment/>
    </xf>
    <xf numFmtId="172" fontId="44" fillId="0" borderId="51" xfId="0" applyNumberFormat="1" applyFont="1" applyBorder="1" applyAlignment="1">
      <alignment/>
    </xf>
    <xf numFmtId="175" fontId="44" fillId="10" borderId="22" xfId="0" applyNumberFormat="1" applyFont="1" applyFill="1" applyBorder="1" applyAlignment="1">
      <alignment/>
    </xf>
    <xf numFmtId="172" fontId="44" fillId="0" borderId="27" xfId="0" applyNumberFormat="1" applyFont="1" applyBorder="1" applyAlignment="1">
      <alignment/>
    </xf>
    <xf numFmtId="172" fontId="44" fillId="0" borderId="52" xfId="0" applyNumberFormat="1" applyFont="1" applyBorder="1" applyAlignment="1">
      <alignment/>
    </xf>
    <xf numFmtId="172" fontId="44" fillId="0" borderId="52" xfId="0" applyNumberFormat="1" applyFont="1" applyFill="1" applyBorder="1" applyAlignment="1">
      <alignment/>
    </xf>
    <xf numFmtId="175" fontId="44" fillId="10" borderId="23" xfId="0" applyNumberFormat="1" applyFont="1" applyFill="1" applyBorder="1" applyAlignment="1">
      <alignment/>
    </xf>
    <xf numFmtId="172" fontId="44" fillId="0" borderId="30" xfId="0" applyNumberFormat="1" applyFont="1" applyFill="1" applyBorder="1" applyAlignment="1">
      <alignment/>
    </xf>
    <xf numFmtId="172" fontId="44" fillId="0" borderId="31" xfId="0" applyNumberFormat="1" applyFont="1" applyBorder="1" applyAlignment="1">
      <alignment/>
    </xf>
    <xf numFmtId="172" fontId="44" fillId="0" borderId="20" xfId="0" applyNumberFormat="1" applyFont="1" applyFill="1" applyBorder="1" applyAlignment="1">
      <alignment/>
    </xf>
    <xf numFmtId="172" fontId="44" fillId="0" borderId="19" xfId="0" applyNumberFormat="1" applyFont="1" applyBorder="1" applyAlignment="1">
      <alignment/>
    </xf>
    <xf numFmtId="172" fontId="46" fillId="0" borderId="53" xfId="0" applyNumberFormat="1" applyFont="1" applyBorder="1" applyAlignment="1">
      <alignment/>
    </xf>
    <xf numFmtId="172" fontId="44" fillId="0" borderId="53" xfId="0" applyNumberFormat="1" applyFont="1" applyFill="1" applyBorder="1" applyAlignment="1">
      <alignment/>
    </xf>
    <xf numFmtId="172" fontId="44" fillId="0" borderId="54" xfId="0" applyNumberFormat="1" applyFont="1" applyBorder="1" applyAlignment="1">
      <alignment/>
    </xf>
    <xf numFmtId="172" fontId="44" fillId="0" borderId="55" xfId="0" applyNumberFormat="1" applyFont="1" applyFill="1" applyBorder="1" applyAlignment="1">
      <alignment/>
    </xf>
    <xf numFmtId="10" fontId="0" fillId="0" borderId="0" xfId="88" applyNumberFormat="1" applyFont="1" applyAlignment="1">
      <alignment/>
    </xf>
    <xf numFmtId="175" fontId="47" fillId="10" borderId="29" xfId="0" applyNumberFormat="1" applyFont="1" applyFill="1" applyBorder="1" applyAlignment="1">
      <alignment/>
    </xf>
    <xf numFmtId="175" fontId="47" fillId="10" borderId="34" xfId="0" applyNumberFormat="1" applyFont="1" applyFill="1" applyBorder="1" applyAlignment="1">
      <alignment/>
    </xf>
    <xf numFmtId="175" fontId="47" fillId="10" borderId="35" xfId="0" applyNumberFormat="1" applyFont="1" applyFill="1" applyBorder="1" applyAlignment="1">
      <alignment/>
    </xf>
    <xf numFmtId="3" fontId="3" fillId="0" borderId="47" xfId="0" applyNumberFormat="1" applyFont="1" applyBorder="1" applyAlignment="1">
      <alignment horizontal="center"/>
    </xf>
    <xf numFmtId="178" fontId="44" fillId="0" borderId="51" xfId="0" applyNumberFormat="1" applyFont="1" applyFill="1" applyBorder="1" applyAlignment="1" applyProtection="1">
      <alignment/>
      <protection locked="0"/>
    </xf>
    <xf numFmtId="1" fontId="44" fillId="0" borderId="56" xfId="0" applyNumberFormat="1" applyFont="1" applyBorder="1" applyAlignment="1">
      <alignment horizontal="left"/>
    </xf>
    <xf numFmtId="1" fontId="3" fillId="0" borderId="57" xfId="0" applyNumberFormat="1" applyFont="1" applyBorder="1" applyAlignment="1">
      <alignment horizontal="left"/>
    </xf>
    <xf numFmtId="172" fontId="3" fillId="0" borderId="58" xfId="0" applyNumberFormat="1" applyFont="1" applyFill="1" applyBorder="1" applyAlignment="1">
      <alignment/>
    </xf>
    <xf numFmtId="178" fontId="44" fillId="0" borderId="59" xfId="0" applyNumberFormat="1" applyFont="1" applyFill="1" applyBorder="1" applyAlignment="1" applyProtection="1">
      <alignment/>
      <protection locked="0"/>
    </xf>
    <xf numFmtId="178" fontId="44" fillId="0" borderId="60" xfId="0" applyNumberFormat="1" applyFont="1" applyFill="1" applyBorder="1" applyAlignment="1" applyProtection="1">
      <alignment/>
      <protection locked="0"/>
    </xf>
    <xf numFmtId="1" fontId="3" fillId="0" borderId="61" xfId="0" applyNumberFormat="1" applyFont="1" applyBorder="1" applyAlignment="1">
      <alignment horizontal="left"/>
    </xf>
    <xf numFmtId="178" fontId="44" fillId="0" borderId="62" xfId="0" applyNumberFormat="1" applyFont="1" applyFill="1" applyBorder="1" applyAlignment="1" applyProtection="1">
      <alignment/>
      <protection locked="0"/>
    </xf>
    <xf numFmtId="178" fontId="48" fillId="0" borderId="24" xfId="85" applyNumberFormat="1" applyFont="1" applyFill="1" applyBorder="1" applyProtection="1">
      <alignment/>
      <protection locked="0"/>
    </xf>
    <xf numFmtId="178" fontId="48" fillId="0" borderId="11" xfId="85" applyNumberFormat="1" applyFont="1" applyFill="1" applyBorder="1" applyProtection="1">
      <alignment/>
      <protection locked="0"/>
    </xf>
    <xf numFmtId="172" fontId="48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5" fontId="49" fillId="10" borderId="22" xfId="0" applyNumberFormat="1" applyFont="1" applyFill="1" applyBorder="1" applyAlignment="1">
      <alignment/>
    </xf>
    <xf numFmtId="175" fontId="49" fillId="10" borderId="23" xfId="0" applyNumberFormat="1" applyFont="1" applyFill="1" applyBorder="1" applyAlignment="1">
      <alignment/>
    </xf>
    <xf numFmtId="175" fontId="8" fillId="10" borderId="22" xfId="0" applyNumberFormat="1" applyFont="1" applyFill="1" applyBorder="1" applyAlignment="1">
      <alignment/>
    </xf>
    <xf numFmtId="175" fontId="8" fillId="10" borderId="23" xfId="0" applyNumberFormat="1" applyFont="1" applyFill="1" applyBorder="1" applyAlignment="1">
      <alignment/>
    </xf>
    <xf numFmtId="3" fontId="42" fillId="48" borderId="63" xfId="0" applyNumberFormat="1" applyFont="1" applyFill="1" applyBorder="1" applyAlignment="1">
      <alignment horizontal="center" vertical="center"/>
    </xf>
    <xf numFmtId="178" fontId="44" fillId="0" borderId="64" xfId="0" applyNumberFormat="1" applyFont="1" applyFill="1" applyBorder="1" applyAlignment="1" applyProtection="1">
      <alignment/>
      <protection locked="0"/>
    </xf>
    <xf numFmtId="178" fontId="48" fillId="0" borderId="40" xfId="85" applyNumberFormat="1" applyFont="1" applyFill="1" applyBorder="1" applyProtection="1">
      <alignment/>
      <protection locked="0"/>
    </xf>
    <xf numFmtId="178" fontId="44" fillId="0" borderId="65" xfId="0" applyNumberFormat="1" applyFont="1" applyFill="1" applyBorder="1" applyAlignment="1" applyProtection="1">
      <alignment/>
      <protection locked="0"/>
    </xf>
    <xf numFmtId="172" fontId="44" fillId="0" borderId="40" xfId="0" applyNumberFormat="1" applyFont="1" applyBorder="1" applyAlignment="1">
      <alignment/>
    </xf>
    <xf numFmtId="172" fontId="44" fillId="0" borderId="66" xfId="0" applyNumberFormat="1" applyFont="1" applyBorder="1" applyAlignment="1">
      <alignment/>
    </xf>
    <xf numFmtId="172" fontId="3" fillId="0" borderId="67" xfId="0" applyNumberFormat="1" applyFont="1" applyFill="1" applyBorder="1" applyAlignment="1">
      <alignment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_Estaciones mas trafico" xfId="37"/>
    <cellStyle name="Accent2" xfId="38"/>
    <cellStyle name="Accent2 - 20%" xfId="39"/>
    <cellStyle name="Accent2 - 40%" xfId="40"/>
    <cellStyle name="Accent2 - 60%" xfId="41"/>
    <cellStyle name="Accent2_Estaciones mas trafico" xfId="42"/>
    <cellStyle name="Accent3" xfId="43"/>
    <cellStyle name="Accent3 - 20%" xfId="44"/>
    <cellStyle name="Accent3 - 40%" xfId="45"/>
    <cellStyle name="Accent3 - 60%" xfId="46"/>
    <cellStyle name="Accent3_Estaciones mas trafico" xfId="47"/>
    <cellStyle name="Accent4" xfId="48"/>
    <cellStyle name="Accent4 - 20%" xfId="49"/>
    <cellStyle name="Accent4 - 40%" xfId="50"/>
    <cellStyle name="Accent4 - 60%" xfId="51"/>
    <cellStyle name="Accent4_Estaciones mas trafico" xfId="52"/>
    <cellStyle name="Accent5" xfId="53"/>
    <cellStyle name="Accent5 - 20%" xfId="54"/>
    <cellStyle name="Accent5 - 40%" xfId="55"/>
    <cellStyle name="Accent5 - 60%" xfId="56"/>
    <cellStyle name="Accent5_Estaciones mas trafico" xfId="57"/>
    <cellStyle name="Accent6" xfId="58"/>
    <cellStyle name="Accent6 - 20%" xfId="59"/>
    <cellStyle name="Accent6 - 40%" xfId="60"/>
    <cellStyle name="Accent6 - 60%" xfId="61"/>
    <cellStyle name="Accent6_Estaciones mas trafico" xfId="62"/>
    <cellStyle name="Bad" xfId="63"/>
    <cellStyle name="Calculation" xfId="64"/>
    <cellStyle name="Check Cell" xfId="65"/>
    <cellStyle name="Emphasis 1" xfId="66"/>
    <cellStyle name="Emphasis 2" xfId="67"/>
    <cellStyle name="Emphasis 3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Followed Hyperlink" xfId="77"/>
    <cellStyle name="Input" xfId="78"/>
    <cellStyle name="Linked Cell" xfId="79"/>
    <cellStyle name="Comma" xfId="80"/>
    <cellStyle name="Comma [0]" xfId="81"/>
    <cellStyle name="Currency" xfId="82"/>
    <cellStyle name="Currency [0]" xfId="83"/>
    <cellStyle name="Neutral" xfId="84"/>
    <cellStyle name="Normal_Trafico xlinea mensual" xfId="85"/>
    <cellStyle name="Note" xfId="86"/>
    <cellStyle name="Output" xfId="87"/>
    <cellStyle name="Percent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ItemHeader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assignedItem" xfId="128"/>
    <cellStyle name="SAPBEXundefined" xfId="129"/>
    <cellStyle name="Sheet Title" xfId="130"/>
    <cellStyle name="Title" xfId="131"/>
    <cellStyle name="Total" xfId="132"/>
    <cellStyle name="Warning Text" xfId="133"/>
  </cellStyles>
  <dxfs count="2">
    <dxf>
      <font>
        <color rgb="FFFF1818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5</xdr:col>
      <xdr:colOff>400050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3724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10</xdr:row>
      <xdr:rowOff>0</xdr:rowOff>
    </xdr:from>
    <xdr:to>
      <xdr:col>12</xdr:col>
      <xdr:colOff>190500</xdr:colOff>
      <xdr:row>10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61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10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3724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38"/>
  <sheetViews>
    <sheetView workbookViewId="0" topLeftCell="A1">
      <selection activeCell="G2" sqref="G2"/>
    </sheetView>
  </sheetViews>
  <sheetFormatPr defaultColWidth="11.421875" defaultRowHeight="12.75"/>
  <cols>
    <col min="2" max="2" width="6.00390625" style="0" customWidth="1"/>
    <col min="3" max="3" width="12.28125" style="0" bestFit="1" customWidth="1"/>
    <col min="4" max="4" width="11.28125" style="0" customWidth="1"/>
    <col min="6" max="6" width="13.28125" style="0" bestFit="1" customWidth="1"/>
    <col min="12" max="12" width="14.28125" style="0" customWidth="1"/>
    <col min="13" max="13" width="7.00390625" style="0" customWidth="1"/>
    <col min="14" max="14" width="12.57421875" style="0" customWidth="1"/>
    <col min="15" max="15" width="7.00390625" style="0" customWidth="1"/>
    <col min="16" max="16" width="15.140625" style="4" customWidth="1"/>
    <col min="17" max="17" width="8.00390625" style="0" customWidth="1"/>
    <col min="18" max="18" width="3.421875" style="0" customWidth="1"/>
  </cols>
  <sheetData>
    <row r="4" ht="13.5" thickBot="1"/>
    <row r="5" spans="1:17" ht="27" thickBot="1" thickTop="1">
      <c r="A5" s="67" t="s">
        <v>0</v>
      </c>
      <c r="B5" s="68" t="s">
        <v>1</v>
      </c>
      <c r="C5" s="69" t="s">
        <v>2</v>
      </c>
      <c r="D5" s="122" t="s">
        <v>24</v>
      </c>
      <c r="E5" s="70" t="s">
        <v>3</v>
      </c>
      <c r="F5" s="70" t="s">
        <v>21</v>
      </c>
      <c r="G5" s="70" t="s">
        <v>25</v>
      </c>
      <c r="H5" s="70" t="s">
        <v>26</v>
      </c>
      <c r="I5" s="70" t="s">
        <v>4</v>
      </c>
      <c r="J5" s="70" t="s">
        <v>22</v>
      </c>
      <c r="K5" s="70" t="s">
        <v>27</v>
      </c>
      <c r="L5" s="71" t="s">
        <v>23</v>
      </c>
      <c r="M5" s="81" t="s">
        <v>20</v>
      </c>
      <c r="N5" s="73" t="s">
        <v>6</v>
      </c>
      <c r="O5" s="81" t="s">
        <v>20</v>
      </c>
      <c r="P5" s="74" t="s">
        <v>7</v>
      </c>
      <c r="Q5" s="81" t="s">
        <v>20</v>
      </c>
    </row>
    <row r="6" spans="1:17" ht="9" customHeight="1" thickBot="1" thickTop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8"/>
      <c r="M6" s="9"/>
      <c r="N6" s="8"/>
      <c r="O6" s="9"/>
      <c r="P6" s="8"/>
      <c r="Q6" s="10"/>
    </row>
    <row r="7" spans="1:18" s="24" customFormat="1" ht="13.5" thickTop="1">
      <c r="A7" s="102" t="s">
        <v>8</v>
      </c>
      <c r="B7" s="104">
        <v>2014</v>
      </c>
      <c r="C7" s="103">
        <v>1493559</v>
      </c>
      <c r="D7" s="123"/>
      <c r="E7" s="107">
        <v>1622635</v>
      </c>
      <c r="F7" s="107">
        <v>1205871</v>
      </c>
      <c r="G7" s="107"/>
      <c r="H7" s="107"/>
      <c r="I7" s="107">
        <v>410742</v>
      </c>
      <c r="J7" s="107">
        <v>175899</v>
      </c>
      <c r="K7" s="107"/>
      <c r="L7" s="76">
        <f>SUM(C7:K7)</f>
        <v>4908706</v>
      </c>
      <c r="M7" s="82"/>
      <c r="N7" s="83">
        <v>701956</v>
      </c>
      <c r="O7" s="82"/>
      <c r="P7" s="84">
        <f aca="true" t="shared" si="0" ref="P7:P30">IF(C7="","",L7+N7)</f>
        <v>5610662</v>
      </c>
      <c r="Q7" s="82"/>
      <c r="R7"/>
    </row>
    <row r="8" spans="1:18" ht="13.5" thickBot="1">
      <c r="A8" s="14"/>
      <c r="B8" s="109">
        <v>2015</v>
      </c>
      <c r="C8" s="111">
        <v>1442573</v>
      </c>
      <c r="D8" s="124"/>
      <c r="E8" s="112">
        <v>1581742</v>
      </c>
      <c r="F8" s="112">
        <v>1172318</v>
      </c>
      <c r="G8" s="112"/>
      <c r="H8" s="112"/>
      <c r="I8" s="112">
        <v>418015</v>
      </c>
      <c r="J8" s="112">
        <v>170338</v>
      </c>
      <c r="K8" s="112"/>
      <c r="L8" s="113">
        <f>IF(C8="","",(SUM(C8:K8)))</f>
        <v>4784986</v>
      </c>
      <c r="M8" s="39">
        <f>IF(C8="","",(L8-L7)/L7)</f>
        <v>-0.025204198418075967</v>
      </c>
      <c r="N8" s="111">
        <v>770874</v>
      </c>
      <c r="O8" s="39">
        <f>IF(C8="","",(N8-N7)/N7)</f>
        <v>0.09817994290240414</v>
      </c>
      <c r="P8" s="64">
        <f t="shared" si="0"/>
        <v>5555860</v>
      </c>
      <c r="Q8" s="39">
        <f>IF(C8="","",(P8-P7)/P7)</f>
        <v>-0.009767474854125949</v>
      </c>
      <c r="R8" s="24"/>
    </row>
    <row r="9" spans="1:18" s="24" customFormat="1" ht="13.5" thickTop="1">
      <c r="A9" s="15" t="s">
        <v>9</v>
      </c>
      <c r="B9" s="79">
        <v>2014</v>
      </c>
      <c r="C9" s="110">
        <v>1499810</v>
      </c>
      <c r="D9" s="125"/>
      <c r="E9" s="108">
        <v>1624651</v>
      </c>
      <c r="F9" s="108">
        <v>1197519</v>
      </c>
      <c r="G9" s="108"/>
      <c r="H9" s="108"/>
      <c r="I9" s="108">
        <v>497112</v>
      </c>
      <c r="J9" s="108">
        <v>208713</v>
      </c>
      <c r="K9" s="108"/>
      <c r="L9" s="76">
        <f>SUM(C9:K9)</f>
        <v>5027805</v>
      </c>
      <c r="M9" s="118"/>
      <c r="N9" s="86">
        <v>688869</v>
      </c>
      <c r="O9" s="118"/>
      <c r="P9" s="87">
        <f t="shared" si="0"/>
        <v>5716674</v>
      </c>
      <c r="Q9" s="118"/>
      <c r="R9"/>
    </row>
    <row r="10" spans="1:18" ht="12.75">
      <c r="A10" s="14"/>
      <c r="B10" s="105">
        <v>2015</v>
      </c>
      <c r="C10" s="111">
        <v>1501038</v>
      </c>
      <c r="D10" s="124"/>
      <c r="E10" s="112">
        <v>1627465</v>
      </c>
      <c r="F10" s="31">
        <v>1217606</v>
      </c>
      <c r="G10" s="112"/>
      <c r="H10" s="112"/>
      <c r="I10" s="31">
        <v>507577</v>
      </c>
      <c r="J10" s="31">
        <v>205636</v>
      </c>
      <c r="K10" s="31"/>
      <c r="L10" s="33">
        <f>IF(C10="","",(SUM(C10:K10)))</f>
        <v>5059322</v>
      </c>
      <c r="M10" s="39">
        <f>IF(C10="","",(L10-L9)/L9)</f>
        <v>0.0062685406454705385</v>
      </c>
      <c r="N10" s="36">
        <v>735349</v>
      </c>
      <c r="O10" s="39">
        <f>IF(C10="","",(N10-N9)/N9)</f>
        <v>0.06747291575030956</v>
      </c>
      <c r="P10" s="65">
        <f t="shared" si="0"/>
        <v>5794671</v>
      </c>
      <c r="Q10" s="39">
        <f>IF(C10="","",(P10-P9)/P9)</f>
        <v>0.013643772585247996</v>
      </c>
      <c r="R10" s="24"/>
    </row>
    <row r="11" spans="1:18" s="24" customFormat="1" ht="12.75">
      <c r="A11" s="15" t="s">
        <v>10</v>
      </c>
      <c r="B11" s="79">
        <v>2014</v>
      </c>
      <c r="C11" s="77">
        <v>1969839</v>
      </c>
      <c r="D11" s="126"/>
      <c r="E11" s="78">
        <v>2263922</v>
      </c>
      <c r="F11" s="78">
        <v>1710214</v>
      </c>
      <c r="G11" s="78"/>
      <c r="H11" s="78"/>
      <c r="I11" s="78">
        <v>580228</v>
      </c>
      <c r="J11" s="78">
        <v>232364</v>
      </c>
      <c r="K11" s="78"/>
      <c r="L11" s="80">
        <v>6756567</v>
      </c>
      <c r="M11" s="118"/>
      <c r="N11" s="86">
        <v>761906</v>
      </c>
      <c r="O11" s="118"/>
      <c r="P11" s="87">
        <f t="shared" si="0"/>
        <v>7518473</v>
      </c>
      <c r="Q11" s="120"/>
      <c r="R11"/>
    </row>
    <row r="12" spans="1:18" ht="12.75">
      <c r="A12" s="14"/>
      <c r="B12" s="105">
        <v>2015</v>
      </c>
      <c r="C12" s="111"/>
      <c r="D12" s="124"/>
      <c r="E12" s="112"/>
      <c r="F12" s="31"/>
      <c r="G12" s="112"/>
      <c r="H12" s="112"/>
      <c r="I12" s="31"/>
      <c r="J12" s="31"/>
      <c r="K12" s="31"/>
      <c r="L12" s="33">
        <f>IF(C12="","",(SUM(C12:K12)))</f>
      </c>
      <c r="M12" s="39">
        <f>IF(C12="","",(L12-L11)/L11)</f>
      </c>
      <c r="N12" s="36"/>
      <c r="O12" s="39">
        <f>IF(C12="","",(N12-N11)/N11)</f>
      </c>
      <c r="P12" s="65">
        <f t="shared" si="0"/>
      </c>
      <c r="Q12" s="39">
        <f>IF(C12="","",(P12-P11)/P11)</f>
      </c>
      <c r="R12" s="24"/>
    </row>
    <row r="13" spans="1:18" s="24" customFormat="1" ht="12.75">
      <c r="A13" s="20" t="s">
        <v>11</v>
      </c>
      <c r="B13" s="79">
        <v>2014</v>
      </c>
      <c r="C13" s="77">
        <v>1429494</v>
      </c>
      <c r="D13" s="126"/>
      <c r="E13" s="78">
        <v>1566462</v>
      </c>
      <c r="F13" s="78">
        <v>1200310</v>
      </c>
      <c r="G13" s="78"/>
      <c r="H13" s="78"/>
      <c r="I13" s="78">
        <v>465227</v>
      </c>
      <c r="J13" s="78">
        <v>205036</v>
      </c>
      <c r="K13" s="78"/>
      <c r="L13" s="80">
        <v>4866529</v>
      </c>
      <c r="M13" s="118"/>
      <c r="N13" s="86">
        <v>815434</v>
      </c>
      <c r="O13" s="118"/>
      <c r="P13" s="88">
        <f t="shared" si="0"/>
        <v>5681963</v>
      </c>
      <c r="Q13" s="120"/>
      <c r="R13"/>
    </row>
    <row r="14" spans="1:18" ht="12.75">
      <c r="A14" s="18"/>
      <c r="B14" s="105">
        <v>2015</v>
      </c>
      <c r="C14" s="32"/>
      <c r="D14" s="64"/>
      <c r="E14" s="31"/>
      <c r="F14" s="31"/>
      <c r="G14" s="31"/>
      <c r="H14" s="31"/>
      <c r="I14" s="31"/>
      <c r="J14" s="31"/>
      <c r="K14" s="31"/>
      <c r="L14" s="33">
        <f>IF(C14="","",(SUM(C14:K14)))</f>
      </c>
      <c r="M14" s="39">
        <f>IF(C14="","",(L14-L13)/L13)</f>
      </c>
      <c r="N14" s="36"/>
      <c r="O14" s="39">
        <f>IF(C14="","",(N14-N13)/N13)</f>
      </c>
      <c r="P14" s="65">
        <f t="shared" si="0"/>
      </c>
      <c r="Q14" s="39">
        <f>IF(C14="","",(P14-P13)/P13)</f>
      </c>
      <c r="R14" s="24"/>
    </row>
    <row r="15" spans="1:18" s="24" customFormat="1" ht="12.75">
      <c r="A15" s="20" t="s">
        <v>12</v>
      </c>
      <c r="B15" s="79">
        <v>2014</v>
      </c>
      <c r="C15" s="77">
        <v>1560151</v>
      </c>
      <c r="D15" s="126"/>
      <c r="E15" s="78">
        <v>1714814</v>
      </c>
      <c r="F15" s="78">
        <v>1297067</v>
      </c>
      <c r="G15" s="78"/>
      <c r="H15" s="78"/>
      <c r="I15" s="78">
        <v>527441</v>
      </c>
      <c r="J15" s="78">
        <v>227879</v>
      </c>
      <c r="K15" s="78"/>
      <c r="L15" s="80">
        <v>5327352</v>
      </c>
      <c r="M15" s="119"/>
      <c r="N15" s="86">
        <v>825872</v>
      </c>
      <c r="O15" s="119"/>
      <c r="P15" s="88">
        <f t="shared" si="0"/>
        <v>6153224</v>
      </c>
      <c r="Q15" s="121"/>
      <c r="R15"/>
    </row>
    <row r="16" spans="1:18" ht="12.75">
      <c r="A16" s="18"/>
      <c r="B16" s="105">
        <v>2015</v>
      </c>
      <c r="C16" s="32"/>
      <c r="D16" s="64"/>
      <c r="E16" s="31"/>
      <c r="F16" s="31"/>
      <c r="G16" s="31"/>
      <c r="H16" s="31"/>
      <c r="I16" s="31"/>
      <c r="J16" s="31"/>
      <c r="K16" s="31"/>
      <c r="L16" s="33">
        <f>IF(C16="","",(SUM(C16:K16)))</f>
      </c>
      <c r="M16" s="39">
        <f>IF(C16="","",(L16-L15)/L15)</f>
      </c>
      <c r="N16" s="36"/>
      <c r="O16" s="39">
        <f>IF(C16="","",(N16-N15)/N15)</f>
      </c>
      <c r="P16" s="65">
        <f t="shared" si="0"/>
      </c>
      <c r="Q16" s="39">
        <f>IF(C16="","",(P16-P15)/P15)</f>
      </c>
      <c r="R16" s="24"/>
    </row>
    <row r="17" spans="1:19" s="24" customFormat="1" ht="12.75">
      <c r="A17" s="20" t="s">
        <v>13</v>
      </c>
      <c r="B17" s="79">
        <v>2014</v>
      </c>
      <c r="C17" s="77">
        <v>1434769</v>
      </c>
      <c r="D17" s="126"/>
      <c r="E17" s="78">
        <v>1562251</v>
      </c>
      <c r="F17" s="78">
        <v>1206017</v>
      </c>
      <c r="G17" s="78"/>
      <c r="H17" s="78"/>
      <c r="I17" s="78">
        <v>513023</v>
      </c>
      <c r="J17" s="78">
        <v>222239</v>
      </c>
      <c r="K17" s="78"/>
      <c r="L17" s="80">
        <v>4938299</v>
      </c>
      <c r="M17" s="118"/>
      <c r="N17" s="86">
        <v>1057030</v>
      </c>
      <c r="O17" s="118"/>
      <c r="P17" s="88">
        <f t="shared" si="0"/>
        <v>5995329</v>
      </c>
      <c r="Q17" s="120"/>
      <c r="R17" s="115"/>
      <c r="S17" s="116"/>
    </row>
    <row r="18" spans="1:19" ht="12" customHeight="1">
      <c r="A18" s="18"/>
      <c r="B18" s="105">
        <v>2015</v>
      </c>
      <c r="C18" s="32"/>
      <c r="D18" s="64"/>
      <c r="E18" s="31"/>
      <c r="F18" s="31"/>
      <c r="G18" s="31"/>
      <c r="H18" s="31"/>
      <c r="I18" s="31"/>
      <c r="J18" s="31"/>
      <c r="K18" s="31"/>
      <c r="L18" s="33">
        <f>IF(C18="","",(SUM(C18:K18)))</f>
      </c>
      <c r="M18" s="39">
        <f>IF(C18="","",(L18-L17)/L17)</f>
      </c>
      <c r="N18" s="36"/>
      <c r="O18" s="39">
        <f>IF(C18="","",(N18-N17)/N17)</f>
      </c>
      <c r="P18" s="65">
        <f>IF(C18="","",L18+N18)</f>
      </c>
      <c r="Q18" s="39">
        <f>IF(C18="","",(P18-P17)/P17)</f>
      </c>
      <c r="R18" s="116"/>
      <c r="S18" s="117"/>
    </row>
    <row r="19" spans="1:18" s="24" customFormat="1" ht="12.75">
      <c r="A19" s="20" t="s">
        <v>14</v>
      </c>
      <c r="B19" s="79">
        <v>2014</v>
      </c>
      <c r="C19" s="90">
        <v>1345206</v>
      </c>
      <c r="D19" s="90"/>
      <c r="E19" s="90">
        <v>1440130</v>
      </c>
      <c r="F19" s="90">
        <v>1124658</v>
      </c>
      <c r="G19" s="90"/>
      <c r="H19" s="90"/>
      <c r="I19" s="90">
        <v>477498</v>
      </c>
      <c r="J19" s="90">
        <v>203352</v>
      </c>
      <c r="K19" s="90"/>
      <c r="L19" s="91">
        <v>4590844</v>
      </c>
      <c r="M19" s="118"/>
      <c r="N19" s="92">
        <v>1033712</v>
      </c>
      <c r="O19" s="85"/>
      <c r="P19" s="88">
        <f t="shared" si="0"/>
        <v>5624556</v>
      </c>
      <c r="Q19" s="120"/>
      <c r="R19"/>
    </row>
    <row r="20" spans="1:18" ht="12.75">
      <c r="A20" s="18"/>
      <c r="B20" s="105">
        <v>2015</v>
      </c>
      <c r="C20" s="32"/>
      <c r="D20" s="64"/>
      <c r="E20" s="31"/>
      <c r="F20" s="31"/>
      <c r="G20" s="31"/>
      <c r="H20" s="31"/>
      <c r="I20" s="31"/>
      <c r="J20" s="31"/>
      <c r="K20" s="31"/>
      <c r="L20" s="33">
        <f>IF(C20="","",(SUM(C20:K20)))</f>
      </c>
      <c r="M20" s="39">
        <f>IF(C20="","",(L20-L19)/L19)</f>
      </c>
      <c r="N20" s="36"/>
      <c r="O20" s="39">
        <f>IF(N20="","",(N20-N19)/N19)</f>
      </c>
      <c r="P20" s="65">
        <f t="shared" si="0"/>
      </c>
      <c r="Q20" s="39">
        <f>IF(N20="","",(P20-P19)/P19)</f>
      </c>
      <c r="R20" s="24"/>
    </row>
    <row r="21" spans="1:18" s="24" customFormat="1" ht="12.75">
      <c r="A21" s="20" t="s">
        <v>15</v>
      </c>
      <c r="B21" s="79">
        <v>2014</v>
      </c>
      <c r="C21" s="90">
        <v>882335</v>
      </c>
      <c r="D21" s="90"/>
      <c r="E21" s="90">
        <v>900860</v>
      </c>
      <c r="F21" s="90">
        <v>747075</v>
      </c>
      <c r="G21" s="90"/>
      <c r="H21" s="90"/>
      <c r="I21" s="90">
        <v>312949</v>
      </c>
      <c r="J21" s="90">
        <v>136499</v>
      </c>
      <c r="K21" s="90"/>
      <c r="L21" s="80">
        <v>2979718</v>
      </c>
      <c r="M21" s="85"/>
      <c r="N21" s="86">
        <v>944515</v>
      </c>
      <c r="O21" s="85"/>
      <c r="P21" s="88">
        <f t="shared" si="0"/>
        <v>3924233</v>
      </c>
      <c r="Q21" s="29"/>
      <c r="R21"/>
    </row>
    <row r="22" spans="1:18" ht="12.75">
      <c r="A22" s="18"/>
      <c r="B22" s="105">
        <v>2015</v>
      </c>
      <c r="C22" s="32"/>
      <c r="D22" s="64"/>
      <c r="E22" s="31"/>
      <c r="F22" s="31"/>
      <c r="G22" s="31"/>
      <c r="H22" s="31"/>
      <c r="I22" s="31"/>
      <c r="J22" s="31"/>
      <c r="K22" s="31"/>
      <c r="L22" s="33">
        <f>IF(C22="","",(SUM(C22:K22)))</f>
      </c>
      <c r="M22" s="34">
        <f>IF(C22="","",(L22-L21)/L21)</f>
      </c>
      <c r="N22" s="36"/>
      <c r="O22" s="34">
        <f>IF(C22="","",(N22-N21)/N21)</f>
      </c>
      <c r="P22" s="65">
        <f t="shared" si="0"/>
      </c>
      <c r="Q22" s="34">
        <f>IF(C22="","",(P22-P21)/P21)</f>
      </c>
      <c r="R22" s="24"/>
    </row>
    <row r="23" spans="1:18" s="24" customFormat="1" ht="12.75">
      <c r="A23" s="20" t="s">
        <v>16</v>
      </c>
      <c r="B23" s="79">
        <v>2014</v>
      </c>
      <c r="C23" s="77">
        <v>1445542</v>
      </c>
      <c r="D23" s="126"/>
      <c r="E23" s="78">
        <v>1571634</v>
      </c>
      <c r="F23" s="78">
        <v>1189165</v>
      </c>
      <c r="G23" s="78"/>
      <c r="H23" s="78"/>
      <c r="I23" s="78">
        <v>520457</v>
      </c>
      <c r="J23" s="78">
        <v>226479</v>
      </c>
      <c r="K23" s="78"/>
      <c r="L23" s="80">
        <v>4953277</v>
      </c>
      <c r="M23" s="85"/>
      <c r="N23" s="86">
        <v>855184</v>
      </c>
      <c r="O23" s="85"/>
      <c r="P23" s="88">
        <f t="shared" si="0"/>
        <v>5808461</v>
      </c>
      <c r="Q23" s="29"/>
      <c r="R23"/>
    </row>
    <row r="24" spans="1:18" ht="12.75">
      <c r="A24" s="18"/>
      <c r="B24" s="105">
        <v>2015</v>
      </c>
      <c r="C24" s="32"/>
      <c r="D24" s="64"/>
      <c r="E24" s="31"/>
      <c r="F24" s="31"/>
      <c r="G24" s="31"/>
      <c r="H24" s="31"/>
      <c r="I24" s="31"/>
      <c r="J24" s="31"/>
      <c r="K24" s="31"/>
      <c r="L24" s="33">
        <f>IF(C24="","",(SUM(C24:K24)))</f>
      </c>
      <c r="M24" s="34">
        <f>IF(C24="","",(L24-L23)/L23)</f>
      </c>
      <c r="N24" s="36"/>
      <c r="O24" s="34">
        <f>IF(C24="","",(N24-N23)/N23)</f>
      </c>
      <c r="P24" s="64">
        <f t="shared" si="0"/>
      </c>
      <c r="Q24" s="34">
        <f>IF(C24="","",(P24-P23)/P23)</f>
      </c>
      <c r="R24" s="24"/>
    </row>
    <row r="25" spans="1:18" s="24" customFormat="1" ht="12.75">
      <c r="A25" s="17" t="s">
        <v>17</v>
      </c>
      <c r="B25" s="79">
        <v>2014</v>
      </c>
      <c r="C25" s="77">
        <v>1622109</v>
      </c>
      <c r="D25" s="126"/>
      <c r="E25" s="78">
        <v>1784328</v>
      </c>
      <c r="F25" s="78">
        <v>1336803</v>
      </c>
      <c r="G25" s="78"/>
      <c r="H25" s="78"/>
      <c r="I25" s="78">
        <v>582037</v>
      </c>
      <c r="J25" s="78">
        <v>247349</v>
      </c>
      <c r="K25" s="78"/>
      <c r="L25" s="80">
        <v>5572626</v>
      </c>
      <c r="M25" s="85"/>
      <c r="N25" s="86">
        <v>907205</v>
      </c>
      <c r="O25" s="85"/>
      <c r="P25" s="88">
        <f t="shared" si="0"/>
        <v>6479831</v>
      </c>
      <c r="Q25" s="29"/>
      <c r="R25" s="11"/>
    </row>
    <row r="26" spans="1:20" ht="12.75">
      <c r="A26" s="18"/>
      <c r="B26" s="105">
        <v>2015</v>
      </c>
      <c r="C26" s="41"/>
      <c r="D26" s="41"/>
      <c r="E26" s="41"/>
      <c r="F26" s="41"/>
      <c r="G26" s="41"/>
      <c r="H26" s="41"/>
      <c r="I26" s="41"/>
      <c r="J26" s="41"/>
      <c r="K26" s="41"/>
      <c r="L26" s="33">
        <f>IF(C26="","",(SUM(C26:K26)))</f>
      </c>
      <c r="M26" s="34">
        <f>IF(C26="","",(L26-L25)/L25)</f>
      </c>
      <c r="N26" s="36"/>
      <c r="O26" s="34">
        <f>IF(C26="","",(N26-N25)/N25)</f>
      </c>
      <c r="P26" s="64">
        <f t="shared" si="0"/>
      </c>
      <c r="Q26" s="34">
        <f>IF(C26="","",(P26-P25)/P25)</f>
      </c>
      <c r="R26" s="24"/>
      <c r="T26" s="66"/>
    </row>
    <row r="27" spans="1:20" s="24" customFormat="1" ht="12.75">
      <c r="A27" s="15" t="s">
        <v>18</v>
      </c>
      <c r="B27" s="79">
        <v>2014</v>
      </c>
      <c r="C27" s="77">
        <v>1551484</v>
      </c>
      <c r="D27" s="126"/>
      <c r="E27" s="78">
        <v>1690700</v>
      </c>
      <c r="F27" s="78">
        <v>1255500</v>
      </c>
      <c r="G27" s="78"/>
      <c r="H27" s="78"/>
      <c r="I27" s="78">
        <v>533233</v>
      </c>
      <c r="J27" s="78">
        <v>225356</v>
      </c>
      <c r="K27" s="78"/>
      <c r="L27" s="80">
        <v>5256273</v>
      </c>
      <c r="M27" s="85"/>
      <c r="N27" s="86">
        <v>766657</v>
      </c>
      <c r="O27" s="85"/>
      <c r="P27" s="88">
        <f t="shared" si="0"/>
        <v>6022930</v>
      </c>
      <c r="Q27" s="29"/>
      <c r="R27" s="11"/>
      <c r="T27" s="98"/>
    </row>
    <row r="28" spans="1:18" ht="12.75">
      <c r="A28" s="18"/>
      <c r="B28" s="105">
        <v>2015</v>
      </c>
      <c r="C28" s="41"/>
      <c r="D28" s="41"/>
      <c r="E28" s="41"/>
      <c r="F28" s="41"/>
      <c r="G28" s="41"/>
      <c r="H28" s="41"/>
      <c r="I28" s="41"/>
      <c r="J28" s="41"/>
      <c r="K28" s="41"/>
      <c r="L28" s="33">
        <f>IF(C28="","",(SUM(C28:K28)))</f>
      </c>
      <c r="M28" s="34">
        <f>IF(C28="","",(L28-L27)/L27)</f>
      </c>
      <c r="N28" s="36"/>
      <c r="O28" s="34">
        <f>IF(C28="","",(N28-N27)/N27)</f>
      </c>
      <c r="P28" s="65">
        <f t="shared" si="0"/>
      </c>
      <c r="Q28" s="34">
        <f>IF(C28="","",(P28-P27)/P27)</f>
      </c>
      <c r="R28" s="24"/>
    </row>
    <row r="29" spans="1:18" s="24" customFormat="1" ht="12.75">
      <c r="A29" s="16" t="s">
        <v>19</v>
      </c>
      <c r="B29" s="79">
        <v>2014</v>
      </c>
      <c r="C29" s="93">
        <v>1521152</v>
      </c>
      <c r="D29" s="127"/>
      <c r="E29" s="94">
        <v>1686851</v>
      </c>
      <c r="F29" s="94">
        <v>1247246</v>
      </c>
      <c r="G29" s="94"/>
      <c r="H29" s="94"/>
      <c r="I29" s="94">
        <v>453317</v>
      </c>
      <c r="J29" s="94">
        <v>192798</v>
      </c>
      <c r="K29" s="94"/>
      <c r="L29" s="95">
        <v>5101364</v>
      </c>
      <c r="M29" s="89"/>
      <c r="N29" s="96">
        <v>792354</v>
      </c>
      <c r="O29" s="89"/>
      <c r="P29" s="97">
        <f t="shared" si="0"/>
        <v>5893718</v>
      </c>
      <c r="Q29" s="30"/>
      <c r="R29"/>
    </row>
    <row r="30" spans="1:18" ht="13.5" thickBot="1">
      <c r="A30" s="19"/>
      <c r="B30" s="61">
        <v>2015</v>
      </c>
      <c r="C30" s="59"/>
      <c r="D30" s="128"/>
      <c r="E30" s="63"/>
      <c r="F30" s="63"/>
      <c r="G30" s="63"/>
      <c r="H30" s="63"/>
      <c r="I30" s="63"/>
      <c r="J30" s="63"/>
      <c r="K30" s="63"/>
      <c r="L30" s="106">
        <f>IF(C30="","",(SUM(C30:K30)))</f>
      </c>
      <c r="M30" s="35">
        <f>IF(C30="","",(L30-L29)/L29)</f>
      </c>
      <c r="N30" s="37"/>
      <c r="O30" s="35">
        <f>IF(C30="","",(N30-N29)/N29)</f>
      </c>
      <c r="P30" s="62">
        <f t="shared" si="0"/>
      </c>
      <c r="Q30" s="35">
        <f>IF(C30="","",(P30-P29)/P29)</f>
      </c>
      <c r="R30" s="24"/>
    </row>
    <row r="31" spans="10:16" ht="13.5" thickTop="1">
      <c r="J31" s="4"/>
      <c r="K31" s="4"/>
      <c r="P31"/>
    </row>
    <row r="32" spans="6:16" ht="12.75">
      <c r="F32" s="60"/>
      <c r="H32" s="60"/>
      <c r="I32" s="60"/>
      <c r="L32" s="60"/>
      <c r="M32" s="60"/>
      <c r="N32" s="60"/>
      <c r="O32" s="60"/>
      <c r="P32" s="60"/>
    </row>
    <row r="33" spans="6:9" ht="12.75">
      <c r="F33" s="66"/>
      <c r="H33" s="38"/>
      <c r="I33" s="38"/>
    </row>
    <row r="35" spans="3:4" ht="12.75">
      <c r="C35" s="38"/>
      <c r="D35" s="38"/>
    </row>
    <row r="37" spans="3:9" ht="12.75">
      <c r="C37" s="38"/>
      <c r="D37" s="38"/>
      <c r="H37" s="38"/>
      <c r="I37" s="38"/>
    </row>
    <row r="38" ht="12.75">
      <c r="M38" s="1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R36"/>
  <sheetViews>
    <sheetView tabSelected="1" workbookViewId="0" topLeftCell="F1">
      <selection activeCell="L3" sqref="L3"/>
    </sheetView>
  </sheetViews>
  <sheetFormatPr defaultColWidth="11.421875" defaultRowHeight="12.75"/>
  <cols>
    <col min="2" max="2" width="8.421875" style="0" customWidth="1"/>
    <col min="12" max="12" width="14.28125" style="0" customWidth="1"/>
    <col min="13" max="13" width="7.7109375" style="26" customWidth="1"/>
    <col min="14" max="14" width="12.57421875" style="0" customWidth="1"/>
    <col min="15" max="15" width="7.7109375" style="26" customWidth="1"/>
    <col min="16" max="16" width="15.140625" style="4" customWidth="1"/>
    <col min="17" max="17" width="7.7109375" style="27" customWidth="1"/>
    <col min="18" max="18" width="5.00390625" style="0" customWidth="1"/>
  </cols>
  <sheetData>
    <row r="4" ht="13.5" thickBot="1"/>
    <row r="5" spans="1:17" ht="31.5" customHeight="1" thickBot="1" thickTop="1">
      <c r="A5" s="67" t="s">
        <v>0</v>
      </c>
      <c r="B5" s="68" t="s">
        <v>1</v>
      </c>
      <c r="C5" s="69" t="s">
        <v>2</v>
      </c>
      <c r="D5" s="122" t="s">
        <v>24</v>
      </c>
      <c r="E5" s="70" t="s">
        <v>3</v>
      </c>
      <c r="F5" s="70" t="s">
        <v>21</v>
      </c>
      <c r="G5" s="70" t="s">
        <v>25</v>
      </c>
      <c r="H5" s="70" t="s">
        <v>26</v>
      </c>
      <c r="I5" s="70" t="s">
        <v>4</v>
      </c>
      <c r="J5" s="70" t="s">
        <v>22</v>
      </c>
      <c r="K5" s="70" t="s">
        <v>27</v>
      </c>
      <c r="L5" s="71" t="s">
        <v>5</v>
      </c>
      <c r="M5" s="72" t="s">
        <v>20</v>
      </c>
      <c r="N5" s="73" t="s">
        <v>6</v>
      </c>
      <c r="O5" s="72" t="s">
        <v>20</v>
      </c>
      <c r="P5" s="74" t="s">
        <v>7</v>
      </c>
      <c r="Q5" s="72" t="s">
        <v>20</v>
      </c>
    </row>
    <row r="6" spans="1:16" ht="8.25" customHeight="1" thickBot="1" thickTop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3"/>
      <c r="M6" s="25"/>
      <c r="N6" s="3"/>
      <c r="O6" s="25"/>
      <c r="P6" s="3"/>
    </row>
    <row r="7" spans="1:17" ht="13.5" thickTop="1">
      <c r="A7" s="13" t="s">
        <v>8</v>
      </c>
      <c r="B7" s="104">
        <v>2014</v>
      </c>
      <c r="C7" s="75">
        <f>'Viajeros 2014-15'!C7</f>
        <v>1493559</v>
      </c>
      <c r="D7" s="75">
        <f>'Viajeros 2014-15'!D7</f>
        <v>0</v>
      </c>
      <c r="E7" s="75">
        <f>'Viajeros 2014-15'!E7</f>
        <v>1622635</v>
      </c>
      <c r="F7" s="75">
        <f>'Viajeros 2014-15'!F7</f>
        <v>1205871</v>
      </c>
      <c r="G7" s="75">
        <f>'Viajeros 2014-15'!G7</f>
        <v>0</v>
      </c>
      <c r="H7" s="75">
        <f>'Viajeros 2014-15'!H7</f>
        <v>0</v>
      </c>
      <c r="I7" s="75">
        <f>'Viajeros 2014-15'!I7</f>
        <v>410742</v>
      </c>
      <c r="J7" s="75">
        <f>'Viajeros 2014-15'!J7</f>
        <v>175899</v>
      </c>
      <c r="K7" s="75">
        <f>'Viajeros 2014-15'!K7</f>
        <v>0</v>
      </c>
      <c r="L7" s="76">
        <f>SUM(C7:J7)</f>
        <v>4908706</v>
      </c>
      <c r="M7" s="43"/>
      <c r="N7" s="75">
        <f>'Viajeros 2014-15'!N7</f>
        <v>701956</v>
      </c>
      <c r="O7" s="50"/>
      <c r="P7" s="75">
        <f>L7+N7</f>
        <v>5610662</v>
      </c>
      <c r="Q7" s="50"/>
    </row>
    <row r="8" spans="1:17" ht="12.75">
      <c r="A8" s="14"/>
      <c r="B8" s="105">
        <v>2015</v>
      </c>
      <c r="C8" s="42">
        <f>IF('Viajeros 2014-15'!C8="","",('Viajeros 2014-15'!C8))</f>
        <v>1442573</v>
      </c>
      <c r="D8" s="42">
        <f>IF('Viajeros 2014-15'!D8="","",('Viajeros 2014-15'!D8))</f>
      </c>
      <c r="E8" s="42">
        <f>IF('Viajeros 2014-15'!E8="","",('Viajeros 2014-15'!E8))</f>
        <v>1581742</v>
      </c>
      <c r="F8" s="42">
        <f>IF('Viajeros 2014-15'!F8="","",('Viajeros 2014-15'!F8))</f>
        <v>1172318</v>
      </c>
      <c r="G8" s="42">
        <f>IF('Viajeros 2014-15'!G8="","",('Viajeros 2014-15'!G8))</f>
      </c>
      <c r="H8" s="42">
        <f>IF('Viajeros 2014-15'!H8="","",('Viajeros 2014-15'!H8))</f>
      </c>
      <c r="I8" s="42">
        <f>IF('Viajeros 2014-15'!I8="","",('Viajeros 2014-15'!I8))</f>
        <v>418015</v>
      </c>
      <c r="J8" s="42">
        <f>IF('Viajeros 2014-15'!J8="","",('Viajeros 2014-15'!J8))</f>
        <v>170338</v>
      </c>
      <c r="K8" s="42">
        <f>IF('Viajeros 2014-15'!K8="","",('Viajeros 2014-15'!K8))</f>
      </c>
      <c r="L8" s="42">
        <f>IF('Viajeros 2014-15'!L8="","",('Viajeros 2014-15'!L8))</f>
        <v>4784986</v>
      </c>
      <c r="M8" s="39">
        <f>IF(C8="","",(L8-L7)/L7)</f>
        <v>-0.025204198418075967</v>
      </c>
      <c r="N8" s="28">
        <f>'Viajeros 2014-15'!N8</f>
        <v>770874</v>
      </c>
      <c r="O8" s="40">
        <f>IF(C8="","",(N8-N7)/N7)</f>
        <v>0.09817994290240414</v>
      </c>
      <c r="P8" s="28">
        <f>L8+N8</f>
        <v>5555860</v>
      </c>
      <c r="Q8" s="40">
        <f>IF(C8="","",(P8-P7)/P7)</f>
        <v>-0.009767474854125949</v>
      </c>
    </row>
    <row r="9" spans="1:17" ht="12.75">
      <c r="A9" s="16" t="s">
        <v>9</v>
      </c>
      <c r="B9" s="79">
        <v>2014</v>
      </c>
      <c r="C9" s="77">
        <f>IF('Viajeros 2014-15'!C9="","",(C7+'Viajeros 2014-15'!C9))</f>
        <v>2993369</v>
      </c>
      <c r="D9" s="77">
        <f>IF('Viajeros 2014-15'!D9="","",(D7+'Viajeros 2014-15'!D9))</f>
      </c>
      <c r="E9" s="77">
        <f>IF('Viajeros 2014-15'!E9="","",(E7+'Viajeros 2014-15'!E9))</f>
        <v>3247286</v>
      </c>
      <c r="F9" s="77">
        <f>IF('Viajeros 2014-15'!F9="","",(F7+'Viajeros 2014-15'!F9))</f>
        <v>2403390</v>
      </c>
      <c r="G9" s="77">
        <f>IF('Viajeros 2014-15'!G9="","",(G7+'Viajeros 2014-15'!G9))</f>
      </c>
      <c r="H9" s="77">
        <f>IF('Viajeros 2014-15'!H9="","",(H7+'Viajeros 2014-15'!H9))</f>
      </c>
      <c r="I9" s="77">
        <f>IF('Viajeros 2014-15'!I9="","",(I7+'Viajeros 2014-15'!I9))</f>
        <v>907854</v>
      </c>
      <c r="J9" s="77">
        <f>IF('Viajeros 2014-15'!J9="","",(J7+'Viajeros 2014-15'!J9))</f>
        <v>384612</v>
      </c>
      <c r="K9" s="77">
        <f>IF('Viajeros 2014-15'!K9="","",(K7+'Viajeros 2014-15'!K9))</f>
      </c>
      <c r="L9" s="77">
        <f>IF('Viajeros 2014-15'!L9="","",(L7+'Viajeros 2014-15'!L9))</f>
        <v>9936511</v>
      </c>
      <c r="M9" s="44"/>
      <c r="N9" s="77">
        <f>IF('Viajeros 2014-15'!C9="","",('Acumulado 2015'!N7+'Viajeros 2014-15'!N9))</f>
        <v>1390825</v>
      </c>
      <c r="O9" s="51"/>
      <c r="P9" s="77">
        <f>IF('Viajeros 2014-15'!C9="","",('Viajeros 2014-15'!P9+'Acumulado 2015'!P7))</f>
        <v>11327336</v>
      </c>
      <c r="Q9" s="55"/>
    </row>
    <row r="10" spans="1:17" ht="12.75">
      <c r="A10" s="16"/>
      <c r="B10" s="105">
        <v>2015</v>
      </c>
      <c r="C10" s="77">
        <f>IF('Viajeros 2014-15'!C10="","",(C8+'Viajeros 2014-15'!C10))</f>
        <v>2943611</v>
      </c>
      <c r="D10" s="77">
        <f>IF('Viajeros 2014-15'!D10="","",(D8+'Viajeros 2014-15'!D10))</f>
      </c>
      <c r="E10" s="77">
        <f>IF('Viajeros 2014-15'!E10="","",(E8+'Viajeros 2014-15'!E10))</f>
        <v>3209207</v>
      </c>
      <c r="F10" s="77">
        <f>IF('Viajeros 2014-15'!F10="","",(F8+'Viajeros 2014-15'!F10))</f>
        <v>2389924</v>
      </c>
      <c r="G10" s="77">
        <f>IF('Viajeros 2014-15'!G10="","",(G8+'Viajeros 2014-15'!G10))</f>
      </c>
      <c r="H10" s="77">
        <f>IF('Viajeros 2014-15'!H10="","",(H8+'Viajeros 2014-15'!H10))</f>
      </c>
      <c r="I10" s="77">
        <f>IF('Viajeros 2014-15'!I10="","",(I8+'Viajeros 2014-15'!I10))</f>
        <v>925592</v>
      </c>
      <c r="J10" s="77">
        <f>IF('Viajeros 2014-15'!J10="","",(J8+'Viajeros 2014-15'!J10))</f>
        <v>375974</v>
      </c>
      <c r="K10" s="77">
        <f>IF('Viajeros 2014-15'!K10="","",(K8+'Viajeros 2014-15'!K10))</f>
      </c>
      <c r="L10" s="77">
        <f>IF('Viajeros 2014-15'!L10="","",(L8+'Viajeros 2014-15'!L10))</f>
        <v>9844308</v>
      </c>
      <c r="M10" s="39">
        <f>IF(C10="","",(L10-L9)/L9)</f>
        <v>-0.009279212794108515</v>
      </c>
      <c r="N10" s="77">
        <f>IF('Viajeros 2014-15'!C10="","",('Acumulado 2015'!N8+'Viajeros 2014-15'!N10))</f>
        <v>1506223</v>
      </c>
      <c r="O10" s="40">
        <f>IF(C10="","",(N10-N9)/N9)</f>
        <v>0.08297089856739705</v>
      </c>
      <c r="P10" s="77">
        <f>IF('Viajeros 2014-15'!C10="","",('Viajeros 2014-15'!P10+'Acumulado 2015'!P8))</f>
        <v>11350531</v>
      </c>
      <c r="Q10" s="40">
        <f>IF(C10="","",(P10-P9)/P9)</f>
        <v>0.0020477012423750825</v>
      </c>
    </row>
    <row r="11" spans="1:18" ht="12.75">
      <c r="A11" s="15" t="s">
        <v>10</v>
      </c>
      <c r="B11" s="79">
        <v>2014</v>
      </c>
      <c r="C11" s="77">
        <f>IF('Viajeros 2014-15'!C11="","",(C9+'Viajeros 2014-15'!C11))</f>
        <v>4963208</v>
      </c>
      <c r="D11" s="77"/>
      <c r="E11" s="77">
        <f>IF('Viajeros 2014-15'!E11="","",(E9+'Viajeros 2014-15'!E11))</f>
        <v>5511208</v>
      </c>
      <c r="F11" s="77">
        <f>IF('Viajeros 2014-15'!F11="","",(F9+'Viajeros 2014-15'!F11))</f>
        <v>4113604</v>
      </c>
      <c r="G11" s="77"/>
      <c r="H11" s="77"/>
      <c r="I11" s="77">
        <f>IF('Viajeros 2014-15'!I11="","",(I9+'Viajeros 2014-15'!I11))</f>
        <v>1488082</v>
      </c>
      <c r="J11" s="77">
        <f>IF('Viajeros 2014-15'!J11="","",(J9+'Viajeros 2014-15'!J11))</f>
        <v>616976</v>
      </c>
      <c r="K11" s="77"/>
      <c r="L11" s="78">
        <f aca="true" t="shared" si="0" ref="L11:L30">SUM(C11:J11)</f>
        <v>16693078</v>
      </c>
      <c r="M11" s="44"/>
      <c r="N11" s="77">
        <f>IF('Viajeros 2014-15'!C11="","",('Acumulado 2015'!N9+'Viajeros 2014-15'!N11))</f>
        <v>2152731</v>
      </c>
      <c r="O11" s="51"/>
      <c r="P11" s="77">
        <f>IF('Viajeros 2014-15'!C11="","",('Viajeros 2014-15'!P11+'Acumulado 2015'!P9))</f>
        <v>18845809</v>
      </c>
      <c r="Q11" s="56"/>
      <c r="R11" s="12"/>
    </row>
    <row r="12" spans="1:17" ht="12.75">
      <c r="A12" s="14"/>
      <c r="B12" s="105">
        <v>2015</v>
      </c>
      <c r="C12" s="77">
        <f>IF('Viajeros 2014-15'!C12="","",(C10+'Viajeros 2014-15'!C12))</f>
      </c>
      <c r="D12" s="77"/>
      <c r="E12" s="77">
        <f>IF('Viajeros 2014-15'!E12="","",(E10+'Viajeros 2014-15'!E12))</f>
      </c>
      <c r="F12" s="77">
        <f>IF('Viajeros 2014-15'!F12="","",(F10+'Viajeros 2014-15'!F12))</f>
      </c>
      <c r="G12" s="77"/>
      <c r="H12" s="77"/>
      <c r="I12" s="77">
        <f>IF('Viajeros 2014-15'!I12="","",(I10+'Viajeros 2014-15'!I12))</f>
      </c>
      <c r="J12" s="77">
        <f>IF('Viajeros 2014-15'!J12="","",(J10+'Viajeros 2014-15'!J12))</f>
      </c>
      <c r="K12" s="77"/>
      <c r="L12" s="78">
        <f t="shared" si="0"/>
        <v>0</v>
      </c>
      <c r="M12" s="39">
        <f>IF(C12="","",(L12-L11)/L11)</f>
      </c>
      <c r="N12" s="77">
        <f>IF('Viajeros 2014-15'!C12="","",('Acumulado 2015'!N10+'Viajeros 2014-15'!N12))</f>
      </c>
      <c r="O12" s="39">
        <f>IF(C12="","",(N12-N11)/N11)</f>
      </c>
      <c r="P12" s="77">
        <f>IF('Viajeros 2014-15'!C12="","",('Viajeros 2014-15'!P12+'Acumulado 2015'!P10))</f>
      </c>
      <c r="Q12" s="40">
        <f>IF(C12="","",(P12-P11)/P11)</f>
      </c>
    </row>
    <row r="13" spans="1:17" ht="12.75">
      <c r="A13" s="17" t="s">
        <v>11</v>
      </c>
      <c r="B13" s="79">
        <v>2014</v>
      </c>
      <c r="C13" s="77">
        <f>IF('Viajeros 2014-15'!C13="","",(C11+'Viajeros 2014-15'!C13))</f>
        <v>6392702</v>
      </c>
      <c r="D13" s="77"/>
      <c r="E13" s="77">
        <f>IF('Viajeros 2014-15'!E13="","",(E11+'Viajeros 2014-15'!E13))</f>
        <v>7077670</v>
      </c>
      <c r="F13" s="77">
        <f>IF('Viajeros 2014-15'!F13="","",(F11+'Viajeros 2014-15'!F13))</f>
        <v>5313914</v>
      </c>
      <c r="G13" s="77"/>
      <c r="H13" s="77"/>
      <c r="I13" s="77">
        <f>IF('Viajeros 2014-15'!I13="","",(I11+'Viajeros 2014-15'!I13))</f>
        <v>1953309</v>
      </c>
      <c r="J13" s="77">
        <f>IF('Viajeros 2014-15'!J13="","",(J11+'Viajeros 2014-15'!J13))</f>
        <v>822012</v>
      </c>
      <c r="K13" s="77"/>
      <c r="L13" s="78">
        <f t="shared" si="0"/>
        <v>21559607</v>
      </c>
      <c r="M13" s="44"/>
      <c r="N13" s="77">
        <f>IF('Viajeros 2014-15'!C13="","",('Acumulado 2015'!N11+'Viajeros 2014-15'!N13))</f>
        <v>2968165</v>
      </c>
      <c r="O13" s="51"/>
      <c r="P13" s="77">
        <f>IF('Viajeros 2014-15'!C13="","",('Viajeros 2014-15'!P13+'Acumulado 2015'!P11))</f>
        <v>24527772</v>
      </c>
      <c r="Q13" s="55"/>
    </row>
    <row r="14" spans="1:17" ht="12.75">
      <c r="A14" s="17"/>
      <c r="B14" s="105">
        <v>2015</v>
      </c>
      <c r="C14" s="77">
        <f>IF('Viajeros 2014-15'!C14="","",(C12+'Viajeros 2014-15'!C14))</f>
      </c>
      <c r="D14" s="77"/>
      <c r="E14" s="77">
        <f>IF('Viajeros 2014-15'!E14="","",(E12+'Viajeros 2014-15'!E14))</f>
      </c>
      <c r="F14" s="77">
        <f>IF('Viajeros 2014-15'!F14="","",(F12+'Viajeros 2014-15'!F14))</f>
      </c>
      <c r="G14" s="77"/>
      <c r="H14" s="77"/>
      <c r="I14" s="77">
        <f>IF('Viajeros 2014-15'!I14="","",(I12+'Viajeros 2014-15'!I14))</f>
      </c>
      <c r="J14" s="77">
        <f>IF('Viajeros 2014-15'!J14="","",(J12+'Viajeros 2014-15'!J14))</f>
      </c>
      <c r="K14" s="77"/>
      <c r="L14" s="78">
        <f t="shared" si="0"/>
        <v>0</v>
      </c>
      <c r="M14" s="39">
        <f>IF(C14="","",(L14-L13)/L13)</f>
      </c>
      <c r="N14" s="77">
        <f>IF('Viajeros 2014-15'!C14="","",('Acumulado 2015'!N12+'Viajeros 2014-15'!N14))</f>
      </c>
      <c r="O14" s="39">
        <f>IF(C14="","",(N14-N13)/N13)</f>
      </c>
      <c r="P14" s="77">
        <f>IF('Viajeros 2014-15'!C14="","",('Viajeros 2014-15'!P14+'Acumulado 2015'!P12))</f>
      </c>
      <c r="Q14" s="40">
        <f>IF(C14="","",(P14-P13)/P13)</f>
      </c>
    </row>
    <row r="15" spans="1:17" s="11" customFormat="1" ht="12.75">
      <c r="A15" s="20" t="s">
        <v>12</v>
      </c>
      <c r="B15" s="79">
        <v>2014</v>
      </c>
      <c r="C15" s="77">
        <f>IF('Viajeros 2014-15'!C15="","",(C13+'Viajeros 2014-15'!C15))</f>
        <v>7952853</v>
      </c>
      <c r="D15" s="77"/>
      <c r="E15" s="77">
        <f>IF('Viajeros 2014-15'!E15="","",(E13+'Viajeros 2014-15'!E15))</f>
        <v>8792484</v>
      </c>
      <c r="F15" s="77">
        <f>IF('Viajeros 2014-15'!F15="","",(F13+'Viajeros 2014-15'!F15))</f>
        <v>6610981</v>
      </c>
      <c r="G15" s="77"/>
      <c r="H15" s="77"/>
      <c r="I15" s="77">
        <f>IF('Viajeros 2014-15'!I15="","",(I13+'Viajeros 2014-15'!I15))</f>
        <v>2480750</v>
      </c>
      <c r="J15" s="77">
        <f>IF('Viajeros 2014-15'!J15="","",(J13+'Viajeros 2014-15'!J15))</f>
        <v>1049891</v>
      </c>
      <c r="K15" s="77"/>
      <c r="L15" s="78">
        <f t="shared" si="0"/>
        <v>26886959</v>
      </c>
      <c r="M15" s="45"/>
      <c r="N15" s="77">
        <f>IF('Viajeros 2014-15'!C15="","",('Acumulado 2015'!N13+'Viajeros 2014-15'!N15))</f>
        <v>3794037</v>
      </c>
      <c r="O15" s="52"/>
      <c r="P15" s="77">
        <f>IF('Viajeros 2014-15'!C15="","",('Viajeros 2014-15'!P15+'Acumulado 2015'!P13))</f>
        <v>30680996</v>
      </c>
      <c r="Q15" s="54"/>
    </row>
    <row r="16" spans="1:17" s="11" customFormat="1" ht="12.75">
      <c r="A16" s="18"/>
      <c r="B16" s="105">
        <v>2015</v>
      </c>
      <c r="C16" s="77">
        <f>IF('Viajeros 2014-15'!C16="","",(C14+'Viajeros 2014-15'!C16))</f>
      </c>
      <c r="D16" s="77"/>
      <c r="E16" s="77">
        <f>IF('Viajeros 2014-15'!E16="","",(E14+'Viajeros 2014-15'!E16))</f>
      </c>
      <c r="F16" s="77">
        <f>IF('Viajeros 2014-15'!F16="","",(F14+'Viajeros 2014-15'!F16))</f>
      </c>
      <c r="G16" s="77"/>
      <c r="H16" s="77"/>
      <c r="I16" s="77">
        <f>IF('Viajeros 2014-15'!I16="","",(I14+'Viajeros 2014-15'!I16))</f>
      </c>
      <c r="J16" s="77">
        <f>IF('Viajeros 2014-15'!J16="","",(J14+'Viajeros 2014-15'!J16))</f>
      </c>
      <c r="K16" s="77"/>
      <c r="L16" s="78">
        <f t="shared" si="0"/>
        <v>0</v>
      </c>
      <c r="M16" s="39">
        <f>IF(C16="","",(L16-L15)/L15)</f>
      </c>
      <c r="N16" s="77">
        <f>IF('Viajeros 2014-15'!C16="","",('Acumulado 2015'!N14+'Viajeros 2014-15'!N16))</f>
      </c>
      <c r="O16" s="40">
        <f>IF(C16="","",(N16-N15)/N15)</f>
      </c>
      <c r="P16" s="77">
        <f>IF('Viajeros 2014-15'!C16="","",('Viajeros 2014-15'!P16+'Acumulado 2015'!P14))</f>
      </c>
      <c r="Q16" s="40">
        <f>IF(C16="","",(P16-P15)/P15)</f>
      </c>
    </row>
    <row r="17" spans="1:17" ht="12.75">
      <c r="A17" s="17" t="s">
        <v>13</v>
      </c>
      <c r="B17" s="79">
        <v>2014</v>
      </c>
      <c r="C17" s="77">
        <f>IF('Viajeros 2014-15'!C17="","",(C15+'Viajeros 2014-15'!C17))</f>
        <v>9387622</v>
      </c>
      <c r="D17" s="77"/>
      <c r="E17" s="77">
        <f>IF('Viajeros 2014-15'!E17="","",(E15+'Viajeros 2014-15'!E17))</f>
        <v>10354735</v>
      </c>
      <c r="F17" s="77">
        <f>IF('Viajeros 2014-15'!F17="","",(F15+'Viajeros 2014-15'!F17))</f>
        <v>7816998</v>
      </c>
      <c r="G17" s="77"/>
      <c r="H17" s="77"/>
      <c r="I17" s="77">
        <f>IF('Viajeros 2014-15'!I17="","",(I15+'Viajeros 2014-15'!I17))</f>
        <v>2993773</v>
      </c>
      <c r="J17" s="77">
        <f>IF('Viajeros 2014-15'!J17="","",(J15+'Viajeros 2014-15'!J17))</f>
        <v>1272130</v>
      </c>
      <c r="K17" s="77"/>
      <c r="L17" s="78">
        <f t="shared" si="0"/>
        <v>31825258</v>
      </c>
      <c r="M17" s="46"/>
      <c r="N17" s="77">
        <f>IF('Viajeros 2014-15'!C17="","",('Acumulado 2015'!N15+'Viajeros 2014-15'!N17))</f>
        <v>4851067</v>
      </c>
      <c r="O17" s="51"/>
      <c r="P17" s="77">
        <f>IF('Viajeros 2014-15'!C17="","",('Viajeros 2014-15'!P17+'Acumulado 2015'!P15))</f>
        <v>36676325</v>
      </c>
      <c r="Q17" s="53"/>
    </row>
    <row r="18" spans="1:17" ht="12.75">
      <c r="A18" s="17"/>
      <c r="B18" s="105">
        <v>2015</v>
      </c>
      <c r="C18" s="77">
        <f>IF('Viajeros 2014-15'!C18="","",(C16+'Viajeros 2014-15'!C18))</f>
      </c>
      <c r="D18" s="77"/>
      <c r="E18" s="77">
        <f>IF('Viajeros 2014-15'!E18="","",(E16+'Viajeros 2014-15'!E18))</f>
      </c>
      <c r="F18" s="77">
        <f>IF('Viajeros 2014-15'!F18="","",(F16+'Viajeros 2014-15'!F18))</f>
      </c>
      <c r="G18" s="77"/>
      <c r="H18" s="77"/>
      <c r="I18" s="77">
        <f>IF('Viajeros 2014-15'!I18="","",(I16+'Viajeros 2014-15'!I18))</f>
      </c>
      <c r="J18" s="77">
        <f>IF('Viajeros 2014-15'!J18="","",(J16+'Viajeros 2014-15'!J18))</f>
      </c>
      <c r="K18" s="77"/>
      <c r="L18" s="78">
        <f t="shared" si="0"/>
        <v>0</v>
      </c>
      <c r="M18" s="39">
        <f>IF(C18="","",(L18-L17)/L17)</f>
      </c>
      <c r="N18" s="77">
        <f>IF('Viajeros 2014-15'!C18="","",('Acumulado 2015'!N16+'Viajeros 2014-15'!N18))</f>
      </c>
      <c r="O18" s="40">
        <f>IF(C18="","",(N18-N17)/N17)</f>
      </c>
      <c r="P18" s="77">
        <f>IF('Viajeros 2014-15'!C18="","",('Viajeros 2014-15'!P18+'Acumulado 2015'!P16))</f>
      </c>
      <c r="Q18" s="40">
        <f>IF(C18="","",(P18-P17)/P17)</f>
      </c>
    </row>
    <row r="19" spans="1:17" ht="12.75">
      <c r="A19" s="20" t="s">
        <v>14</v>
      </c>
      <c r="B19" s="79">
        <v>2014</v>
      </c>
      <c r="C19" s="77">
        <f>IF('Viajeros 2014-15'!C19="","",(C17+'Viajeros 2014-15'!C19))</f>
        <v>10732828</v>
      </c>
      <c r="D19" s="77"/>
      <c r="E19" s="77">
        <f>IF('Viajeros 2014-15'!E19="","",(E17+'Viajeros 2014-15'!E19))</f>
        <v>11794865</v>
      </c>
      <c r="F19" s="77">
        <f>IF('Viajeros 2014-15'!F19="","",(F17+'Viajeros 2014-15'!F19))</f>
        <v>8941656</v>
      </c>
      <c r="G19" s="77"/>
      <c r="H19" s="77"/>
      <c r="I19" s="77">
        <f>IF('Viajeros 2014-15'!I19="","",(I17+'Viajeros 2014-15'!I19))</f>
        <v>3471271</v>
      </c>
      <c r="J19" s="77">
        <f>IF('Viajeros 2014-15'!J19="","",(J17+'Viajeros 2014-15'!J19))</f>
        <v>1475482</v>
      </c>
      <c r="K19" s="77"/>
      <c r="L19" s="78">
        <f t="shared" si="0"/>
        <v>36416102</v>
      </c>
      <c r="M19" s="47"/>
      <c r="N19" s="77">
        <f>IF('Viajeros 2014-15'!C19="","",('Acumulado 2015'!N17+'Viajeros 2014-15'!N19))</f>
        <v>5884779</v>
      </c>
      <c r="O19" s="52"/>
      <c r="P19" s="77">
        <f>IF('Viajeros 2014-15'!C19="","",('Viajeros 2014-15'!P19+'Acumulado 2015'!P17))</f>
        <v>42300881</v>
      </c>
      <c r="Q19" s="54"/>
    </row>
    <row r="20" spans="1:17" ht="12.75">
      <c r="A20" s="18"/>
      <c r="B20" s="105">
        <v>2015</v>
      </c>
      <c r="C20" s="77">
        <f>IF('Viajeros 2014-15'!C20="","",(C18+'Viajeros 2014-15'!C20))</f>
      </c>
      <c r="D20" s="77"/>
      <c r="E20" s="77">
        <f>IF('Viajeros 2014-15'!E20="","",(E18+'Viajeros 2014-15'!E20))</f>
      </c>
      <c r="F20" s="77">
        <f>IF('Viajeros 2014-15'!F20="","",(F18+'Viajeros 2014-15'!F20))</f>
      </c>
      <c r="G20" s="77"/>
      <c r="H20" s="77"/>
      <c r="I20" s="77">
        <f>IF('Viajeros 2014-15'!I20="","",(I18+'Viajeros 2014-15'!I20))</f>
      </c>
      <c r="J20" s="77">
        <f>IF('Viajeros 2014-15'!J20="","",(J18+'Viajeros 2014-15'!J20))</f>
      </c>
      <c r="K20" s="77"/>
      <c r="L20" s="78">
        <f t="shared" si="0"/>
        <v>0</v>
      </c>
      <c r="M20" s="39">
        <f>IF(C20="","",(L20-L19)/L19)</f>
      </c>
      <c r="N20" s="77">
        <f>IF('Viajeros 2014-15'!C20="","",('Acumulado 2015'!N18+'Viajeros 2014-15'!N20))</f>
      </c>
      <c r="O20" s="40">
        <f>IF(C20="","",(N20-N19)/N19)</f>
      </c>
      <c r="P20" s="77">
        <f>IF('Viajeros 2014-15'!C20="","",('Viajeros 2014-15'!P20+'Acumulado 2015'!P18))</f>
      </c>
      <c r="Q20" s="40">
        <f>IF(C20="","",(P20-P19)/P19)</f>
      </c>
    </row>
    <row r="21" spans="1:17" ht="12.75">
      <c r="A21" s="17" t="s">
        <v>15</v>
      </c>
      <c r="B21" s="79">
        <v>2014</v>
      </c>
      <c r="C21" s="77">
        <f>IF('Viajeros 2014-15'!C21="","",(C19+'Viajeros 2014-15'!C21))</f>
        <v>11615163</v>
      </c>
      <c r="D21" s="77"/>
      <c r="E21" s="77">
        <f>IF('Viajeros 2014-15'!E21="","",(E19+'Viajeros 2014-15'!E21))</f>
        <v>12695725</v>
      </c>
      <c r="F21" s="77">
        <f>IF('Viajeros 2014-15'!F21="","",(F19+'Viajeros 2014-15'!F21))</f>
        <v>9688731</v>
      </c>
      <c r="G21" s="77"/>
      <c r="H21" s="77"/>
      <c r="I21" s="77">
        <f>IF('Viajeros 2014-15'!I21="","",(I19+'Viajeros 2014-15'!I21))</f>
        <v>3784220</v>
      </c>
      <c r="J21" s="77">
        <f>IF('Viajeros 2014-15'!J21="","",(J19+'Viajeros 2014-15'!J21))</f>
        <v>1611981</v>
      </c>
      <c r="K21" s="77"/>
      <c r="L21" s="78">
        <f t="shared" si="0"/>
        <v>39395820</v>
      </c>
      <c r="M21" s="48"/>
      <c r="N21" s="77">
        <f>IF('Viajeros 2014-15'!C21="","",('Acumulado 2015'!N19+'Viajeros 2014-15'!N21))</f>
        <v>6829294</v>
      </c>
      <c r="O21" s="100"/>
      <c r="P21" s="77">
        <f>IF('Viajeros 2014-15'!C21="","",('Viajeros 2014-15'!P21+'Acumulado 2015'!P19))</f>
        <v>46225114</v>
      </c>
      <c r="Q21" s="53"/>
    </row>
    <row r="22" spans="1:17" ht="12.75">
      <c r="A22" s="17"/>
      <c r="B22" s="105">
        <v>2015</v>
      </c>
      <c r="C22" s="77">
        <f>IF('Viajeros 2014-15'!C22="","",(C20+'Viajeros 2014-15'!C22))</f>
      </c>
      <c r="D22" s="77"/>
      <c r="E22" s="77">
        <f>IF('Viajeros 2014-15'!E22="","",(E20+'Viajeros 2014-15'!E22))</f>
      </c>
      <c r="F22" s="77">
        <f>IF('Viajeros 2014-15'!F22="","",(F20+'Viajeros 2014-15'!F22))</f>
      </c>
      <c r="G22" s="77"/>
      <c r="H22" s="77"/>
      <c r="I22" s="77">
        <f>IF('Viajeros 2014-15'!I22="","",(I20+'Viajeros 2014-15'!I22))</f>
      </c>
      <c r="J22" s="77">
        <f>IF('Viajeros 2014-15'!J22="","",(J20+'Viajeros 2014-15'!J22))</f>
      </c>
      <c r="K22" s="77"/>
      <c r="L22" s="78">
        <f t="shared" si="0"/>
        <v>0</v>
      </c>
      <c r="M22" s="39">
        <f>IF(C22="","",(L22-L21)/L21)</f>
      </c>
      <c r="N22" s="77">
        <f>IF('Viajeros 2014-15'!C22="","",('Acumulado 2015'!N20+'Viajeros 2014-15'!N22))</f>
      </c>
      <c r="O22" s="99">
        <f>IF(C22="","",(N22-N21)/N21)</f>
      </c>
      <c r="P22" s="77">
        <f>IF('Viajeros 2014-15'!C22="","",('Viajeros 2014-15'!P22+'Acumulado 2015'!P20))</f>
      </c>
      <c r="Q22" s="40">
        <f>IF(C22="","",(P22-P21)/P21)</f>
      </c>
    </row>
    <row r="23" spans="1:17" ht="12.75">
      <c r="A23" s="20" t="s">
        <v>16</v>
      </c>
      <c r="B23" s="79">
        <v>2014</v>
      </c>
      <c r="C23" s="77">
        <f>IF('Viajeros 2014-15'!C23="","",(C21+'Viajeros 2014-15'!C23))</f>
        <v>13060705</v>
      </c>
      <c r="D23" s="77"/>
      <c r="E23" s="77">
        <f>IF('Viajeros 2014-15'!E23="","",(E21+'Viajeros 2014-15'!E23))</f>
        <v>14267359</v>
      </c>
      <c r="F23" s="77">
        <f>IF('Viajeros 2014-15'!F23="","",(F21+'Viajeros 2014-15'!F23))</f>
        <v>10877896</v>
      </c>
      <c r="G23" s="77"/>
      <c r="H23" s="77"/>
      <c r="I23" s="77">
        <f>IF('Viajeros 2014-15'!I23="","",(I21+'Viajeros 2014-15'!I23))</f>
        <v>4304677</v>
      </c>
      <c r="J23" s="77">
        <f>IF('Viajeros 2014-15'!J23="","",(J21+'Viajeros 2014-15'!J23))</f>
        <v>1838460</v>
      </c>
      <c r="K23" s="77"/>
      <c r="L23" s="78">
        <f t="shared" si="0"/>
        <v>44349097</v>
      </c>
      <c r="M23" s="47"/>
      <c r="N23" s="77">
        <f>IF('Viajeros 2014-15'!C23="","",('Acumulado 2015'!N21+'Viajeros 2014-15'!N23))</f>
        <v>7684478</v>
      </c>
      <c r="O23" s="101"/>
      <c r="P23" s="77">
        <f>IF('Viajeros 2014-15'!C23="","",('Viajeros 2014-15'!P23+'Acumulado 2015'!P21))</f>
        <v>52033575</v>
      </c>
      <c r="Q23" s="57"/>
    </row>
    <row r="24" spans="1:17" ht="12.75">
      <c r="A24" s="18"/>
      <c r="B24" s="105">
        <v>2015</v>
      </c>
      <c r="C24" s="77">
        <f>IF('Viajeros 2014-15'!C24="","",(C22+'Viajeros 2014-15'!C24))</f>
      </c>
      <c r="D24" s="77"/>
      <c r="E24" s="77">
        <f>IF('Viajeros 2014-15'!E24="","",(E22+'Viajeros 2014-15'!E24))</f>
      </c>
      <c r="F24" s="77">
        <f>IF('Viajeros 2014-15'!F24="","",(F22+'Viajeros 2014-15'!F24))</f>
      </c>
      <c r="G24" s="77"/>
      <c r="H24" s="77"/>
      <c r="I24" s="77">
        <f>IF('Viajeros 2014-15'!I24="","",(I22+'Viajeros 2014-15'!I24))</f>
      </c>
      <c r="J24" s="77">
        <f>IF('Viajeros 2014-15'!J24="","",(J22+'Viajeros 2014-15'!J24))</f>
      </c>
      <c r="K24" s="77"/>
      <c r="L24" s="78">
        <f t="shared" si="0"/>
        <v>0</v>
      </c>
      <c r="M24" s="39">
        <f>IF(C24="","",(L24-L23)/L23)</f>
      </c>
      <c r="N24" s="77">
        <f>IF('Viajeros 2014-15'!C24="","",('Acumulado 2015'!N22+'Viajeros 2014-15'!N24))</f>
      </c>
      <c r="O24" s="99">
        <f>IF(C24="","",(N24-N23)/N23)</f>
      </c>
      <c r="P24" s="77">
        <f>IF('Viajeros 2014-15'!C24="","",('Viajeros 2014-15'!P24+'Acumulado 2015'!P22))</f>
      </c>
      <c r="Q24" s="40">
        <f>IF(C24="","",(P24-P23)/P23)</f>
      </c>
    </row>
    <row r="25" spans="1:17" ht="12.75">
      <c r="A25" s="17" t="s">
        <v>17</v>
      </c>
      <c r="B25" s="79">
        <v>2014</v>
      </c>
      <c r="C25" s="77">
        <f>IF('Viajeros 2014-15'!C25="","",(C23+'Viajeros 2014-15'!C25))</f>
        <v>14682814</v>
      </c>
      <c r="D25" s="77"/>
      <c r="E25" s="77">
        <f>IF('Viajeros 2014-15'!E25="","",(E23+'Viajeros 2014-15'!E25))</f>
        <v>16051687</v>
      </c>
      <c r="F25" s="77">
        <f>IF('Viajeros 2014-15'!F25="","",(F23+'Viajeros 2014-15'!F25))</f>
        <v>12214699</v>
      </c>
      <c r="G25" s="77"/>
      <c r="H25" s="77"/>
      <c r="I25" s="77">
        <f>IF('Viajeros 2014-15'!I25="","",(I23+'Viajeros 2014-15'!I25))</f>
        <v>4886714</v>
      </c>
      <c r="J25" s="77">
        <f>IF('Viajeros 2014-15'!J25="","",(J23+'Viajeros 2014-15'!J25))</f>
        <v>2085809</v>
      </c>
      <c r="K25" s="77"/>
      <c r="L25" s="78">
        <f t="shared" si="0"/>
        <v>49921723</v>
      </c>
      <c r="M25" s="46"/>
      <c r="N25" s="77">
        <f>IF('Viajeros 2014-15'!C25="","",('Acumulado 2015'!N23+'Viajeros 2014-15'!N25))</f>
        <v>8591683</v>
      </c>
      <c r="O25" s="100"/>
      <c r="P25" s="77">
        <f>IF('Viajeros 2014-15'!C25="","",('Viajeros 2014-15'!P25+'Acumulado 2015'!P23))</f>
        <v>58513406</v>
      </c>
      <c r="Q25" s="53"/>
    </row>
    <row r="26" spans="1:18" ht="12.75">
      <c r="A26" s="17"/>
      <c r="B26" s="105">
        <v>2015</v>
      </c>
      <c r="C26" s="77">
        <f>IF('Viajeros 2014-15'!C26="","",(C24+'Viajeros 2014-15'!C26))</f>
      </c>
      <c r="D26" s="77"/>
      <c r="E26" s="77">
        <f>IF('Viajeros 2014-15'!E26="","",(E24+'Viajeros 2014-15'!E26))</f>
      </c>
      <c r="F26" s="77">
        <f>IF('Viajeros 2014-15'!F26="","",(F24+'Viajeros 2014-15'!F26))</f>
      </c>
      <c r="G26" s="77"/>
      <c r="H26" s="77"/>
      <c r="I26" s="77">
        <f>IF('Viajeros 2014-15'!I26="","",(I24+'Viajeros 2014-15'!I26))</f>
      </c>
      <c r="J26" s="77">
        <f>IF('Viajeros 2014-15'!J26="","",(J24+'Viajeros 2014-15'!J26))</f>
      </c>
      <c r="K26" s="77"/>
      <c r="L26" s="78">
        <f t="shared" si="0"/>
        <v>0</v>
      </c>
      <c r="M26" s="39">
        <f>IF(C26="","",(L26-L25)/L25)</f>
      </c>
      <c r="N26" s="77">
        <f>IF('Viajeros 2014-15'!C26="","",('Acumulado 2015'!N24+'Viajeros 2014-15'!N26))</f>
      </c>
      <c r="O26" s="99">
        <f>IF(C26="","",(N26-N25)/N25)</f>
      </c>
      <c r="P26" s="77">
        <f>IF('Viajeros 2014-15'!C26="","",('Viajeros 2014-15'!P26+'Acumulado 2015'!P24))</f>
      </c>
      <c r="Q26" s="40">
        <f>IF(C26="","",(P26-P25)/P25)</f>
      </c>
      <c r="R26" s="11"/>
    </row>
    <row r="27" spans="1:17" ht="12.75">
      <c r="A27" s="15" t="s">
        <v>18</v>
      </c>
      <c r="B27" s="79">
        <v>2014</v>
      </c>
      <c r="C27" s="77">
        <f>IF('Viajeros 2014-15'!C27="","",(C25+'Viajeros 2014-15'!C27))</f>
        <v>16234298</v>
      </c>
      <c r="D27" s="77"/>
      <c r="E27" s="77">
        <f>IF('Viajeros 2014-15'!E27="","",(E25+'Viajeros 2014-15'!E27))</f>
        <v>17742387</v>
      </c>
      <c r="F27" s="77">
        <f>IF('Viajeros 2014-15'!F27="","",(F25+'Viajeros 2014-15'!F27))</f>
        <v>13470199</v>
      </c>
      <c r="G27" s="77"/>
      <c r="H27" s="77"/>
      <c r="I27" s="77">
        <f>IF('Viajeros 2014-15'!I27="","",(I25+'Viajeros 2014-15'!I27))</f>
        <v>5419947</v>
      </c>
      <c r="J27" s="77">
        <f>IF('Viajeros 2014-15'!J27="","",(J25+'Viajeros 2014-15'!J27))</f>
        <v>2311165</v>
      </c>
      <c r="K27" s="77"/>
      <c r="L27" s="78">
        <f t="shared" si="0"/>
        <v>55177996</v>
      </c>
      <c r="M27" s="45"/>
      <c r="N27" s="77">
        <f>IF('Viajeros 2014-15'!C27="","",('Acumulado 2015'!N25+'Viajeros 2014-15'!N27))</f>
        <v>9358340</v>
      </c>
      <c r="O27" s="101"/>
      <c r="P27" s="77">
        <f>IF('Viajeros 2014-15'!C27="","",('Viajeros 2014-15'!P27+'Acumulado 2015'!P25))</f>
        <v>64536336</v>
      </c>
      <c r="Q27" s="54"/>
    </row>
    <row r="28" spans="1:18" ht="12.75">
      <c r="A28" s="18"/>
      <c r="B28" s="105">
        <v>2015</v>
      </c>
      <c r="C28" s="77">
        <f>IF('Viajeros 2014-15'!C28="","",(C26+'Viajeros 2014-15'!C28))</f>
      </c>
      <c r="D28" s="77"/>
      <c r="E28" s="77">
        <f>IF('Viajeros 2014-15'!E28="","",(E26+'Viajeros 2014-15'!E28))</f>
      </c>
      <c r="F28" s="77">
        <f>IF('Viajeros 2014-15'!F28="","",(F26+'Viajeros 2014-15'!F28))</f>
      </c>
      <c r="G28" s="77"/>
      <c r="H28" s="77"/>
      <c r="I28" s="77">
        <f>IF('Viajeros 2014-15'!I28="","",(I26+'Viajeros 2014-15'!I28))</f>
      </c>
      <c r="J28" s="77">
        <f>IF('Viajeros 2014-15'!J28="","",(J26+'Viajeros 2014-15'!J28))</f>
      </c>
      <c r="K28" s="77"/>
      <c r="L28" s="78">
        <f t="shared" si="0"/>
        <v>0</v>
      </c>
      <c r="M28" s="39">
        <f>IF(C28="","",(L28-L27)/L27)</f>
      </c>
      <c r="N28" s="77">
        <f>IF('Viajeros 2014-15'!C28="","",('Acumulado 2015'!N26+'Viajeros 2014-15'!N28))</f>
      </c>
      <c r="O28" s="99">
        <f>IF(C28="","",(N28-N27)/N27)</f>
      </c>
      <c r="P28" s="77">
        <f>IF('Viajeros 2014-15'!C28="","",('Viajeros 2014-15'!P28+'Acumulado 2015'!P26))</f>
      </c>
      <c r="Q28" s="40">
        <f>IF(C28="","",(P28-P27)/P27)</f>
      </c>
      <c r="R28" s="11"/>
    </row>
    <row r="29" spans="1:17" ht="12.75">
      <c r="A29" s="16" t="s">
        <v>19</v>
      </c>
      <c r="B29" s="79">
        <v>2014</v>
      </c>
      <c r="C29" s="77">
        <f>IF('Viajeros 2014-15'!C29="","",(C27+'Viajeros 2014-15'!C29))</f>
        <v>17755450</v>
      </c>
      <c r="D29" s="77"/>
      <c r="E29" s="77">
        <f>IF('Viajeros 2014-15'!E29="","",(E27+'Viajeros 2014-15'!E29))</f>
        <v>19429238</v>
      </c>
      <c r="F29" s="77">
        <f>IF('Viajeros 2014-15'!F29="","",(F27+'Viajeros 2014-15'!F29))</f>
        <v>14717445</v>
      </c>
      <c r="G29" s="77"/>
      <c r="H29" s="77"/>
      <c r="I29" s="77">
        <f>IF('Viajeros 2014-15'!I29="","",(I27+'Viajeros 2014-15'!I29))</f>
        <v>5873264</v>
      </c>
      <c r="J29" s="77">
        <f>IF('Viajeros 2014-15'!J29="","",(J27+'Viajeros 2014-15'!J29))</f>
        <v>2503963</v>
      </c>
      <c r="K29" s="77"/>
      <c r="L29" s="78">
        <f t="shared" si="0"/>
        <v>60279360</v>
      </c>
      <c r="M29" s="46"/>
      <c r="N29" s="77">
        <f>IF('Viajeros 2014-15'!C29="","",('Acumulado 2015'!N27+'Viajeros 2014-15'!N29))</f>
        <v>10150694</v>
      </c>
      <c r="O29" s="100"/>
      <c r="P29" s="77">
        <f>IF('Viajeros 2014-15'!C29="","",('Viajeros 2014-15'!P29+'Acumulado 2015'!P27))</f>
        <v>70430054</v>
      </c>
      <c r="Q29" s="53"/>
    </row>
    <row r="30" spans="1:17" ht="13.5" thickBot="1">
      <c r="A30" s="19"/>
      <c r="B30" s="61">
        <v>2015</v>
      </c>
      <c r="C30" s="77">
        <f>IF('Viajeros 2014-15'!C30="","",(C28+'Viajeros 2014-15'!C30))</f>
      </c>
      <c r="D30" s="77"/>
      <c r="E30" s="77">
        <f>IF('Viajeros 2014-15'!E30="","",(E28+'Viajeros 2014-15'!E30))</f>
      </c>
      <c r="F30" s="77">
        <f>IF('Viajeros 2014-15'!F30="","",(F28+'Viajeros 2014-15'!F30))</f>
      </c>
      <c r="G30" s="77"/>
      <c r="H30" s="77"/>
      <c r="I30" s="77">
        <f>IF('Viajeros 2014-15'!I30="","",(I28+'Viajeros 2014-15'!I30))</f>
      </c>
      <c r="J30" s="77">
        <f>IF('Viajeros 2014-15'!J30="","",(J28+'Viajeros 2014-15'!J30))</f>
      </c>
      <c r="K30" s="77">
        <f>IF('Viajeros 2014-15'!L30="","",(K28+'Viajeros 2014-15'!L30))</f>
      </c>
      <c r="L30" s="78">
        <f t="shared" si="0"/>
        <v>0</v>
      </c>
      <c r="M30" s="49">
        <f>IF(C30="","",(L30-L29)/L29)</f>
      </c>
      <c r="N30" s="77">
        <f>IF('Viajeros 2014-15'!C30="","",('Acumulado 2015'!N28+'Viajeros 2014-15'!N30))</f>
      </c>
      <c r="O30" s="99">
        <f>IF(C30="","",(N30-N29)/N29)</f>
      </c>
      <c r="P30" s="77">
        <f>IF('Viajeros 2014-15'!C30="","",('Viajeros 2014-15'!P30+'Acumulado 2015'!P28))</f>
      </c>
      <c r="Q30" s="58">
        <f>IF(C30="","",(P30-P29)/P29)</f>
      </c>
    </row>
    <row r="31" ht="13.5" thickTop="1"/>
    <row r="32" spans="3:12" ht="12.75">
      <c r="C32" s="23"/>
      <c r="D32" s="23"/>
      <c r="E32" s="23"/>
      <c r="F32" s="23"/>
      <c r="G32" s="23"/>
      <c r="H32" s="23"/>
      <c r="I32" s="23"/>
      <c r="J32" s="23"/>
      <c r="K32" s="23"/>
      <c r="L32" s="22"/>
    </row>
    <row r="34" spans="3:12" ht="12.75">
      <c r="C34" s="21"/>
      <c r="D34" s="21"/>
      <c r="E34" s="21"/>
      <c r="F34" s="21"/>
      <c r="G34" s="21"/>
      <c r="H34" s="21"/>
      <c r="I34" s="21"/>
      <c r="J34" s="21"/>
      <c r="K34" s="21"/>
      <c r="L34" s="23"/>
    </row>
    <row r="36" ht="12.75">
      <c r="L36" s="23"/>
    </row>
  </sheetData>
  <conditionalFormatting sqref="O8">
    <cfRule type="cellIs" priority="1" dxfId="0" operator="lessThan" stopIfTrue="1">
      <formula>0</formula>
    </cfRule>
  </conditionalFormatting>
  <conditionalFormatting sqref="O30 O22 O24 O26 O28">
    <cfRule type="cellIs" priority="2" dxfId="0" operator="lessThan" stopIfTrue="1">
      <formula>0</formula>
    </cfRule>
    <cfRule type="cellIs" priority="3" dxfId="1" operator="greaterThanOr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Damigo</dc:creator>
  <cp:keywords/>
  <dc:description/>
  <cp:lastModifiedBy>Ferrocarrils de la Generalitat Valenciana</cp:lastModifiedBy>
  <cp:lastPrinted>2012-01-25T08:54:33Z</cp:lastPrinted>
  <dcterms:created xsi:type="dcterms:W3CDTF">2003-02-18T12:50:26Z</dcterms:created>
  <dcterms:modified xsi:type="dcterms:W3CDTF">2015-03-27T08:11:40Z</dcterms:modified>
  <cp:category/>
  <cp:version/>
  <cp:contentType/>
  <cp:contentStatus/>
</cp:coreProperties>
</file>