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09_Auditoria_Interna\TRANSPARENCIA\EPÍGRAFES DEL PORTAL DE TRANSPARENCIA\2020\C RECURSOS ECONÓMICOS Y PERSONALES\"/>
    </mc:Choice>
  </mc:AlternateContent>
  <bookViews>
    <workbookView xWindow="0" yWindow="0" windowWidth="23040" windowHeight="9012"/>
  </bookViews>
  <sheets>
    <sheet name=" Adjudicado 2018 y 2019" sheetId="1" r:id="rId1"/>
  </sheets>
  <definedNames>
    <definedName name="_xlnm.Print_Area" localSheetId="0">' Adjudicado 2018 y 2019'!$A$1:$M$30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J28" i="1" l="1"/>
  <c r="L28" i="1"/>
  <c r="L25" i="1"/>
  <c r="M24" i="1" s="1"/>
  <c r="J25" i="1"/>
  <c r="L22" i="1"/>
  <c r="L16" i="1"/>
  <c r="L11" i="1"/>
  <c r="M10" i="1" s="1"/>
  <c r="J11" i="1"/>
  <c r="K10" i="1" s="1"/>
  <c r="E27" i="1"/>
  <c r="E28" i="1" s="1"/>
  <c r="C27" i="1"/>
  <c r="C28" i="1" s="1"/>
  <c r="E24" i="1"/>
  <c r="E25" i="1" s="1"/>
  <c r="C24" i="1"/>
  <c r="C25" i="1" s="1"/>
  <c r="E19" i="1"/>
  <c r="C19" i="1"/>
  <c r="E18" i="1"/>
  <c r="C18" i="1"/>
  <c r="E14" i="1"/>
  <c r="C14" i="1"/>
  <c r="E13" i="1"/>
  <c r="C13" i="1"/>
  <c r="E11" i="1"/>
  <c r="F10" i="1" s="1"/>
  <c r="C11" i="1"/>
  <c r="D10" i="1" s="1"/>
  <c r="M21" i="1" l="1"/>
  <c r="L30" i="1"/>
  <c r="C22" i="1"/>
  <c r="D21" i="1" s="1"/>
  <c r="D8" i="1"/>
  <c r="K9" i="1"/>
  <c r="M18" i="1"/>
  <c r="M19" i="1"/>
  <c r="M20" i="1"/>
  <c r="M9" i="1"/>
  <c r="M8" i="1"/>
  <c r="K8" i="1"/>
  <c r="M15" i="1"/>
  <c r="M14" i="1"/>
  <c r="J22" i="1"/>
  <c r="K19" i="1" s="1"/>
  <c r="M27" i="1"/>
  <c r="J16" i="1"/>
  <c r="M13" i="1"/>
  <c r="F8" i="1"/>
  <c r="D9" i="1"/>
  <c r="E16" i="1"/>
  <c r="E22" i="1"/>
  <c r="F20" i="1" s="1"/>
  <c r="C16" i="1"/>
  <c r="D13" i="1" s="1"/>
  <c r="F24" i="1"/>
  <c r="F9" i="1"/>
  <c r="F27" i="1"/>
  <c r="J30" i="1" l="1"/>
  <c r="D20" i="1"/>
  <c r="D18" i="1"/>
  <c r="D19" i="1"/>
  <c r="K18" i="1"/>
  <c r="K15" i="1"/>
  <c r="K14" i="1"/>
  <c r="K13" i="1"/>
  <c r="K21" i="1"/>
  <c r="K20" i="1"/>
  <c r="F18" i="1"/>
  <c r="F21" i="1"/>
  <c r="F19" i="1"/>
  <c r="F14" i="1"/>
  <c r="F15" i="1"/>
  <c r="F13" i="1"/>
  <c r="C30" i="1"/>
  <c r="D15" i="1"/>
  <c r="D14" i="1"/>
</calcChain>
</file>

<file path=xl/sharedStrings.xml><?xml version="1.0" encoding="utf-8"?>
<sst xmlns="http://schemas.openxmlformats.org/spreadsheetml/2006/main" count="66" uniqueCount="22">
  <si>
    <t>Tipo de Contrato</t>
  </si>
  <si>
    <t>Procedimiento de adjudicación</t>
  </si>
  <si>
    <t>Importe</t>
  </si>
  <si>
    <t>Nº Contratos</t>
  </si>
  <si>
    <t>€</t>
  </si>
  <si>
    <t>%</t>
  </si>
  <si>
    <t>Nº</t>
  </si>
  <si>
    <t>Obras</t>
  </si>
  <si>
    <t>Abiertos</t>
  </si>
  <si>
    <t>Negociado sin publicidad</t>
  </si>
  <si>
    <t>Negociado con publicidad</t>
  </si>
  <si>
    <t>Subtotal</t>
  </si>
  <si>
    <t xml:space="preserve"> </t>
  </si>
  <si>
    <t>Suministros</t>
  </si>
  <si>
    <t>Restringido</t>
  </si>
  <si>
    <t>Servicios</t>
  </si>
  <si>
    <t>Menores</t>
  </si>
  <si>
    <t>Sistemas Dinámicos de Adquisición</t>
  </si>
  <si>
    <t>Adjudicaciones 2018, Obras, Servicios y Suministros</t>
  </si>
  <si>
    <t>Adjudicaciones 2019 Obras, Servicios y Suministros</t>
  </si>
  <si>
    <t>Total adjudicado en 2019</t>
  </si>
  <si>
    <t>Total adjudicado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</si>
</sst>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1" applyFont="1"/>
    <xf numFmtId="3" fontId="1" fillId="0" borderId="0" xfId="0" applyNumberFormat="1" applyFont="1"/>
    <xf numFmtId="4" fontId="2" fillId="2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9" fontId="2" fillId="3" borderId="1" xfId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9" fontId="1" fillId="0" borderId="1" xfId="1" applyFont="1" applyBorder="1"/>
    <xf numFmtId="4" fontId="0" fillId="0" borderId="0" xfId="0" applyNumberFormat="1" applyFont="1"/>
    <xf numFmtId="9" fontId="0" fillId="0" borderId="1" xfId="1" applyFont="1" applyBorder="1"/>
    <xf numFmtId="3" fontId="0" fillId="0" borderId="1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/>
    <xf numFmtId="3" fontId="2" fillId="0" borderId="1" xfId="0" applyNumberFormat="1" applyFont="1" applyBorder="1"/>
    <xf numFmtId="0" fontId="2" fillId="0" borderId="0" xfId="0" applyFont="1"/>
    <xf numFmtId="4" fontId="3" fillId="0" borderId="0" xfId="0" applyNumberFormat="1" applyFont="1"/>
    <xf numFmtId="9" fontId="3" fillId="0" borderId="0" xfId="1" applyFont="1"/>
    <xf numFmtId="3" fontId="0" fillId="0" borderId="0" xfId="0" applyNumberFormat="1" applyFont="1"/>
    <xf numFmtId="9" fontId="0" fillId="0" borderId="0" xfId="1" applyFont="1"/>
    <xf numFmtId="4" fontId="0" fillId="0" borderId="1" xfId="0" applyNumberFormat="1" applyFont="1" applyBorder="1"/>
    <xf numFmtId="0" fontId="0" fillId="0" borderId="1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4" fontId="2" fillId="0" borderId="0" xfId="0" applyNumberFormat="1" applyFont="1" applyBorder="1"/>
    <xf numFmtId="9" fontId="1" fillId="0" borderId="0" xfId="1" applyFont="1" applyBorder="1"/>
    <xf numFmtId="3" fontId="2" fillId="0" borderId="0" xfId="0" applyNumberFormat="1" applyFont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9" fontId="1" fillId="0" borderId="1" xfId="1" applyFont="1" applyFill="1" applyBorder="1"/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right"/>
    </xf>
    <xf numFmtId="4" fontId="2" fillId="0" borderId="1" xfId="0" applyNumberFormat="1" applyFont="1" applyFill="1" applyBorder="1"/>
    <xf numFmtId="3" fontId="2" fillId="0" borderId="1" xfId="0" applyNumberFormat="1" applyFont="1" applyFill="1" applyBorder="1"/>
    <xf numFmtId="4" fontId="4" fillId="0" borderId="1" xfId="0" applyNumberFormat="1" applyFont="1" applyBorder="1"/>
    <xf numFmtId="3" fontId="4" fillId="0" borderId="1" xfId="0" applyNumberFormat="1" applyFont="1" applyBorder="1"/>
    <xf numFmtId="4" fontId="0" fillId="0" borderId="0" xfId="0" applyNumberFormat="1"/>
    <xf numFmtId="0" fontId="1" fillId="4" borderId="0" xfId="0" applyFont="1" applyFill="1"/>
    <xf numFmtId="4" fontId="1" fillId="4" borderId="0" xfId="0" applyNumberFormat="1" applyFont="1" applyFill="1"/>
    <xf numFmtId="9" fontId="1" fillId="4" borderId="0" xfId="1" applyFont="1" applyFill="1"/>
    <xf numFmtId="3" fontId="1" fillId="4" borderId="0" xfId="0" applyNumberFormat="1" applyFont="1" applyFill="1"/>
    <xf numFmtId="0" fontId="2" fillId="4" borderId="0" xfId="0" applyFont="1" applyFill="1"/>
    <xf numFmtId="4" fontId="3" fillId="4" borderId="0" xfId="0" applyNumberFormat="1" applyFont="1" applyFill="1"/>
    <xf numFmtId="9" fontId="3" fillId="4" borderId="0" xfId="1" applyFont="1" applyFill="1"/>
    <xf numFmtId="3" fontId="0" fillId="4" borderId="0" xfId="0" applyNumberFormat="1" applyFont="1" applyFill="1"/>
    <xf numFmtId="9" fontId="0" fillId="4" borderId="0" xfId="1" applyFont="1" applyFill="1"/>
    <xf numFmtId="4" fontId="0" fillId="4" borderId="0" xfId="0" applyNumberFormat="1" applyFont="1" applyFill="1"/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/>
    </xf>
    <xf numFmtId="4" fontId="2" fillId="4" borderId="0" xfId="0" applyNumberFormat="1" applyFont="1" applyFill="1" applyBorder="1"/>
    <xf numFmtId="9" fontId="1" fillId="4" borderId="0" xfId="1" applyFont="1" applyFill="1" applyBorder="1"/>
    <xf numFmtId="3" fontId="2" fillId="4" borderId="0" xfId="0" applyNumberFormat="1" applyFont="1" applyFill="1" applyBorder="1"/>
    <xf numFmtId="0" fontId="0" fillId="4" borderId="1" xfId="0" applyFont="1" applyFill="1" applyBorder="1"/>
    <xf numFmtId="4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3" fontId="4" fillId="0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387350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419600" cy="38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"/>
  <sheetViews>
    <sheetView tabSelected="1" workbookViewId="0">
      <selection activeCell="A30" sqref="A1:M30"/>
    </sheetView>
  </sheetViews>
  <sheetFormatPr baseColWidth="10" defaultColWidth="11.5546875" defaultRowHeight="13.2" x14ac:dyDescent="0.25"/>
  <cols>
    <col min="1" max="1" width="16.44140625" style="1" customWidth="1"/>
    <col min="2" max="2" width="31.5546875" style="1" customWidth="1"/>
    <col min="3" max="3" width="18.33203125" style="2" customWidth="1"/>
    <col min="4" max="4" width="7.6640625" style="3" customWidth="1"/>
    <col min="5" max="5" width="9" style="4" customWidth="1"/>
    <col min="6" max="6" width="7.6640625" style="3" customWidth="1"/>
    <col min="7" max="7" width="5.6640625" style="44" customWidth="1"/>
    <col min="8" max="8" width="16.44140625" style="1" customWidth="1"/>
    <col min="9" max="9" width="28" style="1" bestFit="1" customWidth="1"/>
    <col min="10" max="10" width="17.33203125" style="1" bestFit="1" customWidth="1"/>
    <col min="11" max="11" width="7.6640625" style="1" customWidth="1"/>
    <col min="12" max="12" width="9" style="1" customWidth="1"/>
    <col min="13" max="13" width="7.6640625" style="1" customWidth="1"/>
    <col min="14" max="14" width="11.5546875" style="44"/>
    <col min="15" max="15" width="12.6640625" style="44" bestFit="1" customWidth="1"/>
    <col min="16" max="43" width="11.5546875" style="44"/>
    <col min="44" max="16384" width="11.5546875" style="1"/>
  </cols>
  <sheetData>
    <row r="1" spans="1:15" s="44" customFormat="1" ht="35.4" customHeight="1" x14ac:dyDescent="0.25">
      <c r="C1" s="45"/>
      <c r="D1" s="46"/>
      <c r="E1" s="47"/>
      <c r="F1" s="46"/>
    </row>
    <row r="2" spans="1:15" s="44" customFormat="1" ht="39" customHeight="1" x14ac:dyDescent="0.25">
      <c r="C2" s="45"/>
      <c r="D2" s="46"/>
      <c r="E2" s="47"/>
      <c r="F2" s="46"/>
    </row>
    <row r="3" spans="1:15" s="44" customFormat="1" x14ac:dyDescent="0.25">
      <c r="C3" s="45"/>
      <c r="D3" s="46"/>
      <c r="E3" s="47"/>
      <c r="F3" s="46"/>
    </row>
    <row r="4" spans="1:15" x14ac:dyDescent="0.25">
      <c r="A4" s="65" t="s">
        <v>18</v>
      </c>
      <c r="B4" s="65"/>
      <c r="C4" s="65"/>
      <c r="D4" s="65"/>
      <c r="E4" s="65"/>
      <c r="F4" s="65"/>
      <c r="H4" s="66" t="s">
        <v>19</v>
      </c>
      <c r="I4" s="66"/>
      <c r="J4" s="66"/>
      <c r="K4" s="66"/>
      <c r="L4" s="66"/>
      <c r="M4" s="66"/>
    </row>
    <row r="5" spans="1:15" x14ac:dyDescent="0.25">
      <c r="H5" s="44"/>
      <c r="I5" s="44"/>
      <c r="J5" s="45"/>
      <c r="K5" s="46"/>
      <c r="L5" s="47"/>
      <c r="M5" s="46"/>
    </row>
    <row r="6" spans="1:15" x14ac:dyDescent="0.25">
      <c r="A6" s="67" t="s">
        <v>0</v>
      </c>
      <c r="B6" s="67" t="s">
        <v>1</v>
      </c>
      <c r="C6" s="68" t="s">
        <v>2</v>
      </c>
      <c r="D6" s="68"/>
      <c r="E6" s="69" t="s">
        <v>3</v>
      </c>
      <c r="F6" s="69"/>
      <c r="H6" s="73" t="s">
        <v>0</v>
      </c>
      <c r="I6" s="73" t="s">
        <v>1</v>
      </c>
      <c r="J6" s="70" t="s">
        <v>2</v>
      </c>
      <c r="K6" s="70"/>
      <c r="L6" s="71" t="s">
        <v>3</v>
      </c>
      <c r="M6" s="71"/>
    </row>
    <row r="7" spans="1:15" x14ac:dyDescent="0.25">
      <c r="A7" s="67"/>
      <c r="B7" s="67"/>
      <c r="C7" s="5" t="s">
        <v>4</v>
      </c>
      <c r="D7" s="6" t="s">
        <v>5</v>
      </c>
      <c r="E7" s="7" t="s">
        <v>6</v>
      </c>
      <c r="F7" s="6" t="s">
        <v>5</v>
      </c>
      <c r="H7" s="73"/>
      <c r="I7" s="73"/>
      <c r="J7" s="8" t="s">
        <v>4</v>
      </c>
      <c r="K7" s="9" t="s">
        <v>5</v>
      </c>
      <c r="L7" s="10" t="s">
        <v>6</v>
      </c>
      <c r="M7" s="9" t="s">
        <v>5</v>
      </c>
    </row>
    <row r="8" spans="1:15" x14ac:dyDescent="0.25">
      <c r="A8" s="75" t="s">
        <v>7</v>
      </c>
      <c r="B8" s="11" t="s">
        <v>8</v>
      </c>
      <c r="C8" s="13">
        <v>4209357.1399999997</v>
      </c>
      <c r="D8" s="14">
        <f>+C8/C11</f>
        <v>0.89170102413013419</v>
      </c>
      <c r="E8" s="15">
        <v>5</v>
      </c>
      <c r="F8" s="14">
        <f>+E8/E11</f>
        <v>0.7142857142857143</v>
      </c>
      <c r="H8" s="75" t="s">
        <v>7</v>
      </c>
      <c r="I8" s="11" t="s">
        <v>8</v>
      </c>
      <c r="J8" s="13">
        <v>24840178.960000001</v>
      </c>
      <c r="K8" s="14">
        <f>+J8/J11</f>
        <v>1</v>
      </c>
      <c r="L8" s="15">
        <v>8</v>
      </c>
      <c r="M8" s="14">
        <f>+L8/L11</f>
        <v>1</v>
      </c>
    </row>
    <row r="9" spans="1:15" x14ac:dyDescent="0.25">
      <c r="A9" s="75"/>
      <c r="B9" s="11" t="s">
        <v>9</v>
      </c>
      <c r="C9" s="16">
        <v>511235.33</v>
      </c>
      <c r="D9" s="14">
        <f>+C9/C11</f>
        <v>0.10829897586986577</v>
      </c>
      <c r="E9" s="17">
        <v>2</v>
      </c>
      <c r="F9" s="14">
        <f>+E9/E11</f>
        <v>0.2857142857142857</v>
      </c>
      <c r="H9" s="75"/>
      <c r="I9" s="11" t="s">
        <v>9</v>
      </c>
      <c r="J9" s="16">
        <v>0</v>
      </c>
      <c r="K9" s="14">
        <f>+J9/J11</f>
        <v>0</v>
      </c>
      <c r="L9" s="17">
        <v>0</v>
      </c>
      <c r="M9" s="14">
        <f>+L9/L11</f>
        <v>0</v>
      </c>
    </row>
    <row r="10" spans="1:15" x14ac:dyDescent="0.25">
      <c r="A10" s="75"/>
      <c r="B10" s="11" t="s">
        <v>10</v>
      </c>
      <c r="C10" s="16">
        <v>0</v>
      </c>
      <c r="D10" s="14">
        <f>+C10/C11</f>
        <v>0</v>
      </c>
      <c r="E10" s="17">
        <v>0</v>
      </c>
      <c r="F10" s="14">
        <f>+E10/E11</f>
        <v>0</v>
      </c>
      <c r="H10" s="75"/>
      <c r="I10" s="11" t="s">
        <v>10</v>
      </c>
      <c r="J10" s="16">
        <v>0</v>
      </c>
      <c r="K10" s="14">
        <f>+J10/J11</f>
        <v>0</v>
      </c>
      <c r="L10" s="17">
        <v>0</v>
      </c>
      <c r="M10" s="14">
        <f>+L10/L11</f>
        <v>0</v>
      </c>
    </row>
    <row r="11" spans="1:15" x14ac:dyDescent="0.25">
      <c r="A11" s="75"/>
      <c r="B11" s="18" t="s">
        <v>11</v>
      </c>
      <c r="C11" s="19">
        <f>SUM(C8:C10)</f>
        <v>4720592.47</v>
      </c>
      <c r="D11" s="14">
        <v>1</v>
      </c>
      <c r="E11" s="20">
        <f>SUM(E8:E10)</f>
        <v>7</v>
      </c>
      <c r="F11" s="14">
        <v>1</v>
      </c>
      <c r="H11" s="75"/>
      <c r="I11" s="18" t="s">
        <v>11</v>
      </c>
      <c r="J11" s="19">
        <f>SUM(J8:J10)</f>
        <v>24840178.960000001</v>
      </c>
      <c r="K11" s="14">
        <v>1</v>
      </c>
      <c r="L11" s="20">
        <f>SUM(L8:L10)</f>
        <v>8</v>
      </c>
      <c r="M11" s="14">
        <v>1</v>
      </c>
    </row>
    <row r="12" spans="1:15" x14ac:dyDescent="0.25">
      <c r="A12" s="21"/>
      <c r="B12" s="1" t="s">
        <v>12</v>
      </c>
      <c r="C12" s="22"/>
      <c r="D12" s="23"/>
      <c r="E12" s="24"/>
      <c r="F12" s="25"/>
      <c r="H12" s="48"/>
      <c r="I12" s="44" t="s">
        <v>12</v>
      </c>
      <c r="J12" s="49"/>
      <c r="K12" s="50"/>
      <c r="L12" s="51"/>
      <c r="M12" s="52"/>
    </row>
    <row r="13" spans="1:15" x14ac:dyDescent="0.25">
      <c r="A13" s="75" t="s">
        <v>13</v>
      </c>
      <c r="B13" s="11" t="s">
        <v>8</v>
      </c>
      <c r="C13" s="26">
        <f>1166069.58+2976643.75</f>
        <v>4142713.33</v>
      </c>
      <c r="D13" s="14">
        <f>+C13/C16</f>
        <v>0.34227083915974504</v>
      </c>
      <c r="E13" s="15">
        <f>5+4</f>
        <v>9</v>
      </c>
      <c r="F13" s="14">
        <f>+E13/E16</f>
        <v>0.6</v>
      </c>
      <c r="H13" s="75" t="s">
        <v>13</v>
      </c>
      <c r="I13" s="11" t="s">
        <v>8</v>
      </c>
      <c r="J13" s="60">
        <v>2096462.86</v>
      </c>
      <c r="K13" s="14">
        <f>+J13/J16</f>
        <v>0.91335426003771891</v>
      </c>
      <c r="L13" s="15">
        <v>30</v>
      </c>
      <c r="M13" s="14">
        <f>+L13/L16</f>
        <v>0.88235294117647056</v>
      </c>
      <c r="O13" s="45"/>
    </row>
    <row r="14" spans="1:15" x14ac:dyDescent="0.25">
      <c r="A14" s="75"/>
      <c r="B14" s="11" t="s">
        <v>9</v>
      </c>
      <c r="C14" s="16">
        <f>3632168.46+4328729.9</f>
        <v>7960898.3600000003</v>
      </c>
      <c r="D14" s="14">
        <f>+C14/C16</f>
        <v>0.6577291608402549</v>
      </c>
      <c r="E14" s="17">
        <f>4+2</f>
        <v>6</v>
      </c>
      <c r="F14" s="14">
        <f>+E14/E16</f>
        <v>0.4</v>
      </c>
      <c r="H14" s="75"/>
      <c r="I14" s="11" t="s">
        <v>9</v>
      </c>
      <c r="J14" s="16">
        <v>198881.84</v>
      </c>
      <c r="K14" s="14">
        <f>+J14/J16</f>
        <v>8.6645739962281032E-2</v>
      </c>
      <c r="L14" s="17">
        <v>4</v>
      </c>
      <c r="M14" s="14">
        <f>+L14/L16</f>
        <v>0.11764705882352941</v>
      </c>
    </row>
    <row r="15" spans="1:15" x14ac:dyDescent="0.25">
      <c r="A15" s="75"/>
      <c r="B15" s="27" t="s">
        <v>14</v>
      </c>
      <c r="C15" s="16">
        <v>0</v>
      </c>
      <c r="D15" s="14">
        <f>+C15/C16</f>
        <v>0</v>
      </c>
      <c r="E15" s="17"/>
      <c r="F15" s="14">
        <f>+E15/E16</f>
        <v>0</v>
      </c>
      <c r="H15" s="75"/>
      <c r="I15" s="27" t="s">
        <v>14</v>
      </c>
      <c r="J15" s="16">
        <v>0</v>
      </c>
      <c r="K15" s="14">
        <f>+J15/J16</f>
        <v>0</v>
      </c>
      <c r="L15" s="17">
        <v>0</v>
      </c>
      <c r="M15" s="14">
        <f>+L15/L16</f>
        <v>0</v>
      </c>
    </row>
    <row r="16" spans="1:15" x14ac:dyDescent="0.25">
      <c r="A16" s="75"/>
      <c r="B16" s="18" t="s">
        <v>11</v>
      </c>
      <c r="C16" s="16">
        <f>SUM(C13:C15)</f>
        <v>12103611.690000001</v>
      </c>
      <c r="D16" s="14">
        <v>1</v>
      </c>
      <c r="E16" s="20">
        <f>SUM(E13:E15)</f>
        <v>15</v>
      </c>
      <c r="F16" s="14">
        <v>1</v>
      </c>
      <c r="H16" s="75"/>
      <c r="I16" s="18" t="s">
        <v>11</v>
      </c>
      <c r="J16" s="61">
        <f>SUM(J13:J15)</f>
        <v>2295344.7000000002</v>
      </c>
      <c r="K16" s="14">
        <v>1</v>
      </c>
      <c r="L16" s="20">
        <f>SUM(L13:L15)</f>
        <v>34</v>
      </c>
      <c r="M16" s="14">
        <v>1</v>
      </c>
    </row>
    <row r="17" spans="1:13" x14ac:dyDescent="0.25">
      <c r="A17" s="21"/>
      <c r="C17" s="13"/>
      <c r="D17" s="25"/>
      <c r="E17" s="24"/>
      <c r="F17" s="25"/>
      <c r="H17" s="48"/>
      <c r="I17" s="44"/>
      <c r="J17" s="53"/>
      <c r="K17" s="52"/>
      <c r="L17" s="51"/>
      <c r="M17" s="52"/>
    </row>
    <row r="18" spans="1:13" x14ac:dyDescent="0.25">
      <c r="A18" s="75" t="s">
        <v>15</v>
      </c>
      <c r="B18" s="11" t="s">
        <v>8</v>
      </c>
      <c r="C18" s="26">
        <f>12643479.65+1463842.52</f>
        <v>14107322.17</v>
      </c>
      <c r="D18" s="14">
        <f>+C18/C22</f>
        <v>0.48998581885537729</v>
      </c>
      <c r="E18" s="15">
        <f>25+16</f>
        <v>41</v>
      </c>
      <c r="F18" s="14">
        <f>+E18/E22</f>
        <v>0.83673469387755106</v>
      </c>
      <c r="H18" s="75" t="s">
        <v>15</v>
      </c>
      <c r="I18" s="11" t="s">
        <v>8</v>
      </c>
      <c r="J18" s="60">
        <v>18617675.52</v>
      </c>
      <c r="K18" s="14">
        <f>+J18/J22</f>
        <v>0.88258947169795909</v>
      </c>
      <c r="L18" s="15">
        <v>46</v>
      </c>
      <c r="M18" s="14">
        <f>+L18/L22</f>
        <v>0.77966101694915257</v>
      </c>
    </row>
    <row r="19" spans="1:13" x14ac:dyDescent="0.25">
      <c r="A19" s="75"/>
      <c r="B19" s="11" t="s">
        <v>9</v>
      </c>
      <c r="C19" s="16">
        <f>14601277.49+82687</f>
        <v>14683964.49</v>
      </c>
      <c r="D19" s="14">
        <f>+C19/C22</f>
        <v>0.51001418114462271</v>
      </c>
      <c r="E19" s="17">
        <f>7+1</f>
        <v>8</v>
      </c>
      <c r="F19" s="14">
        <f>+E19/E22</f>
        <v>0.16326530612244897</v>
      </c>
      <c r="H19" s="75"/>
      <c r="I19" s="11" t="s">
        <v>9</v>
      </c>
      <c r="J19" s="61">
        <v>2476702.0099999998</v>
      </c>
      <c r="K19" s="14">
        <f>+J19/J22</f>
        <v>0.11741052830204085</v>
      </c>
      <c r="L19" s="62">
        <v>13</v>
      </c>
      <c r="M19" s="14">
        <f>+L19/L22</f>
        <v>0.22033898305084745</v>
      </c>
    </row>
    <row r="20" spans="1:13" x14ac:dyDescent="0.25">
      <c r="A20" s="75"/>
      <c r="B20" s="11" t="s">
        <v>10</v>
      </c>
      <c r="C20" s="16"/>
      <c r="D20" s="14">
        <f>+C20/C22</f>
        <v>0</v>
      </c>
      <c r="E20" s="17">
        <v>0</v>
      </c>
      <c r="F20" s="14">
        <f>+E20/E22</f>
        <v>0</v>
      </c>
      <c r="H20" s="75"/>
      <c r="I20" s="11" t="s">
        <v>10</v>
      </c>
      <c r="J20" s="16">
        <v>0</v>
      </c>
      <c r="K20" s="14">
        <f>+J20/J22</f>
        <v>0</v>
      </c>
      <c r="L20" s="17">
        <v>0</v>
      </c>
      <c r="M20" s="14">
        <f>+L20/L22</f>
        <v>0</v>
      </c>
    </row>
    <row r="21" spans="1:13" x14ac:dyDescent="0.25">
      <c r="A21" s="75"/>
      <c r="B21" s="11" t="s">
        <v>14</v>
      </c>
      <c r="C21" s="16">
        <v>0</v>
      </c>
      <c r="D21" s="14">
        <f>+C21/C22</f>
        <v>0</v>
      </c>
      <c r="E21" s="17">
        <v>0</v>
      </c>
      <c r="F21" s="14">
        <f>+E21/E22</f>
        <v>0</v>
      </c>
      <c r="H21" s="75"/>
      <c r="I21" s="11" t="s">
        <v>14</v>
      </c>
      <c r="J21" s="16">
        <v>0</v>
      </c>
      <c r="K21" s="14">
        <f>+J21/J22</f>
        <v>0</v>
      </c>
      <c r="L21" s="17">
        <v>0</v>
      </c>
      <c r="M21" s="14">
        <f>+L21/L22</f>
        <v>0</v>
      </c>
    </row>
    <row r="22" spans="1:13" x14ac:dyDescent="0.25">
      <c r="A22" s="75"/>
      <c r="B22" s="18" t="s">
        <v>11</v>
      </c>
      <c r="C22" s="19">
        <f>SUM(C18:C21)</f>
        <v>28791286.66</v>
      </c>
      <c r="D22" s="14">
        <v>1</v>
      </c>
      <c r="E22" s="20">
        <f>SUM(E18:E21)</f>
        <v>49</v>
      </c>
      <c r="F22" s="14">
        <v>1</v>
      </c>
      <c r="H22" s="75"/>
      <c r="I22" s="18" t="s">
        <v>11</v>
      </c>
      <c r="J22" s="39">
        <f>SUM(J18:J21)</f>
        <v>21094377.530000001</v>
      </c>
      <c r="K22" s="14">
        <v>1</v>
      </c>
      <c r="L22" s="40">
        <f>SUM(L18:L21)</f>
        <v>59</v>
      </c>
      <c r="M22" s="14">
        <v>1</v>
      </c>
    </row>
    <row r="23" spans="1:13" x14ac:dyDescent="0.25">
      <c r="A23" s="28"/>
      <c r="B23" s="29"/>
      <c r="C23" s="30"/>
      <c r="D23" s="31"/>
      <c r="E23" s="32"/>
      <c r="F23" s="31"/>
      <c r="H23" s="54"/>
      <c r="I23" s="55"/>
      <c r="J23" s="56"/>
      <c r="K23" s="57"/>
      <c r="L23" s="58"/>
      <c r="M23" s="57"/>
    </row>
    <row r="24" spans="1:13" x14ac:dyDescent="0.25">
      <c r="A24" s="72" t="s">
        <v>17</v>
      </c>
      <c r="B24" s="37" t="s">
        <v>14</v>
      </c>
      <c r="C24" s="34">
        <f>107363.68+344651.38</f>
        <v>452015.06</v>
      </c>
      <c r="D24" s="35">
        <v>1</v>
      </c>
      <c r="E24" s="36">
        <f>74+223</f>
        <v>297</v>
      </c>
      <c r="F24" s="35">
        <f>+E24/E25</f>
        <v>1</v>
      </c>
      <c r="H24" s="72" t="s">
        <v>17</v>
      </c>
      <c r="I24" s="37" t="s">
        <v>14</v>
      </c>
      <c r="J24" s="43">
        <v>1285309.1499999994</v>
      </c>
      <c r="K24" s="35">
        <v>1</v>
      </c>
      <c r="L24" s="36">
        <v>1154</v>
      </c>
      <c r="M24" s="35">
        <f>+L24/L25</f>
        <v>1</v>
      </c>
    </row>
    <row r="25" spans="1:13" x14ac:dyDescent="0.25">
      <c r="A25" s="72"/>
      <c r="B25" s="38" t="s">
        <v>11</v>
      </c>
      <c r="C25" s="39">
        <f>SUM(C24)</f>
        <v>452015.06</v>
      </c>
      <c r="D25" s="35">
        <v>1</v>
      </c>
      <c r="E25" s="40">
        <f>SUM(E24)</f>
        <v>297</v>
      </c>
      <c r="F25" s="35">
        <v>1</v>
      </c>
      <c r="H25" s="72"/>
      <c r="I25" s="38" t="s">
        <v>11</v>
      </c>
      <c r="J25" s="39">
        <f>SUM(J24)</f>
        <v>1285309.1499999994</v>
      </c>
      <c r="K25" s="35">
        <v>1</v>
      </c>
      <c r="L25" s="40">
        <f>SUM(L24)</f>
        <v>1154</v>
      </c>
      <c r="M25" s="35">
        <v>1</v>
      </c>
    </row>
    <row r="26" spans="1:13" x14ac:dyDescent="0.25">
      <c r="H26" s="44"/>
      <c r="I26" s="44"/>
      <c r="J26" s="45"/>
      <c r="K26" s="46"/>
      <c r="L26" s="47"/>
      <c r="M26" s="46"/>
    </row>
    <row r="27" spans="1:13" x14ac:dyDescent="0.25">
      <c r="A27" s="74" t="s">
        <v>16</v>
      </c>
      <c r="B27" s="33" t="s">
        <v>9</v>
      </c>
      <c r="C27" s="34">
        <f>3193945.3+864360.21</f>
        <v>4058305.51</v>
      </c>
      <c r="D27" s="35">
        <v>1</v>
      </c>
      <c r="E27" s="36">
        <f>1418+347</f>
        <v>1765</v>
      </c>
      <c r="F27" s="35">
        <f>+E27/E28</f>
        <v>1</v>
      </c>
      <c r="H27" s="74" t="s">
        <v>16</v>
      </c>
      <c r="I27" s="33" t="s">
        <v>9</v>
      </c>
      <c r="J27" s="43">
        <v>3018888.48</v>
      </c>
      <c r="K27" s="35">
        <v>1</v>
      </c>
      <c r="L27" s="36">
        <v>859</v>
      </c>
      <c r="M27" s="35">
        <f>+L27/L28</f>
        <v>1</v>
      </c>
    </row>
    <row r="28" spans="1:13" x14ac:dyDescent="0.25">
      <c r="A28" s="74"/>
      <c r="B28" s="38" t="s">
        <v>11</v>
      </c>
      <c r="C28" s="39">
        <f>SUM(C27)</f>
        <v>4058305.51</v>
      </c>
      <c r="D28" s="35">
        <v>1</v>
      </c>
      <c r="E28" s="40">
        <f>SUM(E27)</f>
        <v>1765</v>
      </c>
      <c r="F28" s="35">
        <v>1</v>
      </c>
      <c r="H28" s="74"/>
      <c r="I28" s="38" t="s">
        <v>11</v>
      </c>
      <c r="J28" s="39">
        <f>SUM(J27)</f>
        <v>3018888.48</v>
      </c>
      <c r="K28" s="35">
        <v>1</v>
      </c>
      <c r="L28" s="40">
        <f>SUM(L27)</f>
        <v>859</v>
      </c>
      <c r="M28" s="35">
        <v>1</v>
      </c>
    </row>
    <row r="29" spans="1:13" x14ac:dyDescent="0.25">
      <c r="C29" s="1"/>
      <c r="D29" s="1"/>
      <c r="E29" s="1"/>
      <c r="F29" s="1"/>
      <c r="H29" s="44"/>
      <c r="I29" s="44"/>
      <c r="J29" s="44"/>
      <c r="K29" s="44"/>
      <c r="L29" s="44"/>
      <c r="M29" s="44"/>
    </row>
    <row r="30" spans="1:13" ht="15.6" x14ac:dyDescent="0.3">
      <c r="B30" s="27" t="s">
        <v>21</v>
      </c>
      <c r="C30" s="41">
        <f>+C11+C16+C22+C28+C25</f>
        <v>50125811.390000001</v>
      </c>
      <c r="D30" s="12"/>
      <c r="E30" s="42">
        <f>+E11+E16+E22+E28+E25</f>
        <v>2133</v>
      </c>
      <c r="F30" s="1"/>
      <c r="H30" s="44"/>
      <c r="I30" s="59" t="s">
        <v>20</v>
      </c>
      <c r="J30" s="63">
        <f>+J11+J16+J22+J28+J25</f>
        <v>52534098.819999993</v>
      </c>
      <c r="K30" s="35"/>
      <c r="L30" s="64">
        <f>+L11+L16+L22+L28+L25</f>
        <v>2114</v>
      </c>
      <c r="M30" s="44"/>
    </row>
    <row r="31" spans="1:13" s="44" customFormat="1" x14ac:dyDescent="0.25">
      <c r="C31" s="45"/>
      <c r="D31" s="46"/>
      <c r="E31" s="47"/>
      <c r="F31" s="46"/>
    </row>
    <row r="32" spans="1:13" s="44" customFormat="1" x14ac:dyDescent="0.25">
      <c r="C32" s="45"/>
      <c r="D32" s="46"/>
      <c r="E32" s="47"/>
      <c r="F32" s="46"/>
    </row>
    <row r="33" spans="2:10" s="44" customFormat="1" x14ac:dyDescent="0.25">
      <c r="C33" s="45"/>
      <c r="D33" s="46"/>
      <c r="E33" s="47"/>
      <c r="F33" s="46"/>
    </row>
    <row r="34" spans="2:10" s="44" customFormat="1" x14ac:dyDescent="0.25">
      <c r="C34" s="45"/>
      <c r="D34" s="46"/>
      <c r="E34" s="47"/>
      <c r="F34" s="46"/>
      <c r="I34" s="45"/>
      <c r="J34" s="45"/>
    </row>
    <row r="35" spans="2:10" s="44" customFormat="1" x14ac:dyDescent="0.25">
      <c r="B35" s="47"/>
      <c r="C35" s="45"/>
      <c r="D35" s="46"/>
      <c r="E35" s="47"/>
      <c r="F35" s="46"/>
      <c r="I35" s="45"/>
    </row>
    <row r="36" spans="2:10" s="44" customFormat="1" x14ac:dyDescent="0.25">
      <c r="C36" s="45"/>
      <c r="D36" s="46"/>
      <c r="E36" s="47"/>
      <c r="F36" s="46"/>
    </row>
    <row r="37" spans="2:10" s="44" customFormat="1" x14ac:dyDescent="0.25">
      <c r="C37" s="45"/>
      <c r="D37" s="46"/>
      <c r="E37" s="47"/>
      <c r="F37" s="46"/>
    </row>
    <row r="38" spans="2:10" s="44" customFormat="1" x14ac:dyDescent="0.25">
      <c r="C38" s="45"/>
      <c r="D38" s="46"/>
      <c r="E38" s="47"/>
      <c r="F38" s="46"/>
    </row>
    <row r="39" spans="2:10" s="44" customFormat="1" x14ac:dyDescent="0.25">
      <c r="C39" s="45"/>
      <c r="D39" s="46"/>
      <c r="E39" s="47"/>
      <c r="F39" s="46"/>
    </row>
    <row r="40" spans="2:10" s="44" customFormat="1" x14ac:dyDescent="0.25">
      <c r="C40" s="45"/>
      <c r="D40" s="46"/>
      <c r="E40" s="47"/>
      <c r="F40" s="46"/>
    </row>
    <row r="41" spans="2:10" s="44" customFormat="1" x14ac:dyDescent="0.25">
      <c r="C41" s="45"/>
      <c r="D41" s="46"/>
      <c r="E41" s="47"/>
      <c r="F41" s="46"/>
    </row>
    <row r="42" spans="2:10" s="44" customFormat="1" x14ac:dyDescent="0.25">
      <c r="C42" s="45"/>
      <c r="D42" s="46"/>
      <c r="E42" s="47"/>
      <c r="F42" s="46"/>
    </row>
    <row r="43" spans="2:10" s="44" customFormat="1" x14ac:dyDescent="0.25">
      <c r="C43" s="45"/>
      <c r="D43" s="46"/>
      <c r="E43" s="47"/>
      <c r="F43" s="46"/>
    </row>
    <row r="44" spans="2:10" s="44" customFormat="1" x14ac:dyDescent="0.25">
      <c r="C44" s="45"/>
      <c r="D44" s="46"/>
      <c r="E44" s="47"/>
      <c r="F44" s="46"/>
    </row>
    <row r="45" spans="2:10" s="44" customFormat="1" x14ac:dyDescent="0.25">
      <c r="C45" s="45"/>
      <c r="D45" s="46"/>
      <c r="E45" s="47"/>
      <c r="F45" s="46"/>
    </row>
    <row r="46" spans="2:10" s="44" customFormat="1" x14ac:dyDescent="0.25">
      <c r="C46" s="45"/>
      <c r="D46" s="46"/>
      <c r="E46" s="47"/>
      <c r="F46" s="46"/>
    </row>
    <row r="47" spans="2:10" s="44" customFormat="1" x14ac:dyDescent="0.25">
      <c r="C47" s="45"/>
      <c r="D47" s="46"/>
      <c r="E47" s="47"/>
      <c r="F47" s="46"/>
    </row>
    <row r="48" spans="2:10" s="44" customFormat="1" x14ac:dyDescent="0.25">
      <c r="C48" s="45"/>
      <c r="D48" s="46"/>
      <c r="E48" s="47"/>
      <c r="F48" s="46"/>
    </row>
    <row r="49" spans="3:6" s="44" customFormat="1" x14ac:dyDescent="0.25">
      <c r="C49" s="45"/>
      <c r="D49" s="46"/>
      <c r="E49" s="47"/>
      <c r="F49" s="46"/>
    </row>
  </sheetData>
  <mergeCells count="20">
    <mergeCell ref="H24:H25"/>
    <mergeCell ref="H6:H7"/>
    <mergeCell ref="I6:I7"/>
    <mergeCell ref="H27:H28"/>
    <mergeCell ref="A24:A25"/>
    <mergeCell ref="A27:A28"/>
    <mergeCell ref="A8:A11"/>
    <mergeCell ref="A13:A16"/>
    <mergeCell ref="A18:A22"/>
    <mergeCell ref="H8:H11"/>
    <mergeCell ref="H13:H16"/>
    <mergeCell ref="H18:H22"/>
    <mergeCell ref="A4:F4"/>
    <mergeCell ref="H4:M4"/>
    <mergeCell ref="A6:A7"/>
    <mergeCell ref="B6:B7"/>
    <mergeCell ref="C6:D6"/>
    <mergeCell ref="E6:F6"/>
    <mergeCell ref="J6:K6"/>
    <mergeCell ref="L6:M6"/>
  </mergeCells>
  <pageMargins left="0.39370078740157483" right="0.19685039370078741" top="0.98425196850393704" bottom="0.98425196850393704" header="0" footer="0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Adjudicado 2018 y 2019</vt:lpstr>
      <vt:lpstr>' Adjudicado 2018 y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Nieto Arias</dc:creator>
  <cp:lastModifiedBy>Angela Monleon Lopez</cp:lastModifiedBy>
  <cp:lastPrinted>2020-02-24T14:13:35Z</cp:lastPrinted>
  <dcterms:created xsi:type="dcterms:W3CDTF">2020-01-21T11:22:27Z</dcterms:created>
  <dcterms:modified xsi:type="dcterms:W3CDTF">2020-02-24T14:16:34Z</dcterms:modified>
</cp:coreProperties>
</file>